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B9BE705C-744C-4077-8849-D1888FF364C2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Log'!$A$1:$G$894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1" i="7" l="1"/>
  <c r="G12" i="7"/>
  <c r="G13" i="7"/>
  <c r="P18" i="3"/>
  <c r="N18" i="3"/>
  <c r="J26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9" i="8"/>
  <c r="B8" i="8"/>
  <c r="B11" i="8"/>
  <c r="B10" i="8"/>
  <c r="B14" i="8"/>
  <c r="B13" i="8"/>
  <c r="B7" i="8"/>
  <c r="J34" i="5"/>
  <c r="E34" i="5"/>
  <c r="O16" i="5"/>
  <c r="J16" i="5"/>
  <c r="E16" i="5"/>
  <c r="F14" i="2"/>
  <c r="F2" i="2" s="1"/>
  <c r="B1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893" i="7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5" i="6" l="1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38" i="7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P12" i="3" l="1"/>
  <c r="J15" i="3"/>
  <c r="J5" i="3"/>
  <c r="P5" i="3"/>
  <c r="J10" i="3"/>
  <c r="P10" i="3"/>
  <c r="J16" i="3"/>
  <c r="P14" i="3"/>
  <c r="H2" i="3"/>
  <c r="N2" i="3"/>
  <c r="G21" i="5"/>
  <c r="P16" i="5"/>
  <c r="F16" i="5"/>
  <c r="G20" i="5"/>
  <c r="F34" i="5"/>
  <c r="H34" i="5" s="1"/>
  <c r="L20" i="5"/>
  <c r="K34" i="5"/>
  <c r="M34" i="5" s="1"/>
  <c r="G110" i="7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0" i="3"/>
  <c r="H26" i="5"/>
  <c r="Q34" i="5"/>
  <c r="D28" i="6"/>
  <c r="J17" i="3"/>
  <c r="F29" i="6"/>
  <c r="G29" i="6" s="1"/>
  <c r="F25" i="6"/>
  <c r="G25" i="6" s="1"/>
  <c r="F21" i="6"/>
  <c r="G21" i="6" s="1"/>
  <c r="M30" i="5"/>
  <c r="D30" i="6"/>
  <c r="J19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J8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F41" i="6"/>
  <c r="G41" i="6" s="1"/>
  <c r="F37" i="6"/>
  <c r="G37" i="6" s="1"/>
  <c r="F33" i="6"/>
  <c r="G33" i="6" s="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Q12" i="3" l="1"/>
  <c r="K16" i="3"/>
  <c r="K5" i="3"/>
  <c r="K10" i="3"/>
  <c r="J2" i="3"/>
  <c r="G34" i="5"/>
  <c r="L34" i="5"/>
  <c r="T2" i="5"/>
  <c r="K16" i="5"/>
  <c r="M16" i="5" s="1"/>
  <c r="G98" i="7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64" i="7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0" i="7" s="1"/>
  <c r="G9" i="7" s="1"/>
  <c r="G8" i="7" s="1"/>
  <c r="G7" i="7" s="1"/>
  <c r="G6" i="7" s="1"/>
  <c r="G5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96" i="11"/>
  <c r="A74" i="11"/>
  <c r="A80" i="11" l="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1" i="2"/>
  <c r="F3" i="2" s="1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K529" i="13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<sst xmlns="http://schemas.openxmlformats.org/spreadsheetml/2006/main" count="2913" uniqueCount="874">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</sst>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35" sqref="D35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1976.877371</v>
      </c>
    </row>
    <row r="3" spans="1:3" x14ac:dyDescent="0.3">
      <c r="A3" t="s">
        <v>106</v>
      </c>
      <c r="B3" t="s">
        <v>808</v>
      </c>
      <c r="C3" s="524">
        <v>952.22127599999999</v>
      </c>
    </row>
    <row r="4" spans="1:3" x14ac:dyDescent="0.3">
      <c r="A4" t="s">
        <v>106</v>
      </c>
      <c r="B4" t="s">
        <v>809</v>
      </c>
      <c r="C4" s="524">
        <v>1354.282633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203.86799999999999</v>
      </c>
    </row>
    <row r="8" spans="1:3" x14ac:dyDescent="0.3">
      <c r="A8" t="s">
        <v>812</v>
      </c>
      <c r="B8" t="s">
        <v>813</v>
      </c>
      <c r="C8" s="524">
        <v>1219.2550000000001</v>
      </c>
    </row>
    <row r="9" spans="1:3" x14ac:dyDescent="0.3">
      <c r="A9" t="s">
        <v>812</v>
      </c>
      <c r="B9" t="s">
        <v>814</v>
      </c>
      <c r="C9" s="524">
        <v>138.86199999999999</v>
      </c>
    </row>
    <row r="10" spans="1:3" x14ac:dyDescent="0.3">
      <c r="A10" t="s">
        <v>815</v>
      </c>
      <c r="B10" t="s">
        <v>813</v>
      </c>
      <c r="C10" s="524">
        <v>679.72</v>
      </c>
    </row>
    <row r="11" spans="1:3" x14ac:dyDescent="0.3">
      <c r="A11" t="s">
        <v>54</v>
      </c>
      <c r="B11" t="s">
        <v>816</v>
      </c>
      <c r="C11" s="524">
        <v>50.346319999999999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224.54397</v>
      </c>
    </row>
    <row r="14" spans="1:3" x14ac:dyDescent="0.3">
      <c r="A14" t="s">
        <v>54</v>
      </c>
      <c r="B14" t="s">
        <v>819</v>
      </c>
      <c r="C14" s="524">
        <v>211.67348999999999</v>
      </c>
    </row>
    <row r="15" spans="1:3" x14ac:dyDescent="0.3">
      <c r="A15" t="s">
        <v>54</v>
      </c>
      <c r="B15" t="s">
        <v>820</v>
      </c>
      <c r="C15" s="524">
        <v>204.95385999999999</v>
      </c>
    </row>
    <row r="16" spans="1:3" x14ac:dyDescent="0.3">
      <c r="A16" t="s">
        <v>59</v>
      </c>
      <c r="B16" t="s">
        <v>821</v>
      </c>
      <c r="C16" s="524">
        <v>0.10882</v>
      </c>
    </row>
    <row r="17" spans="1:3" x14ac:dyDescent="0.3">
      <c r="A17" t="s">
        <v>59</v>
      </c>
      <c r="B17" t="s">
        <v>822</v>
      </c>
      <c r="C17" s="524">
        <v>1.6377699999999999</v>
      </c>
    </row>
    <row r="18" spans="1:3" x14ac:dyDescent="0.3">
      <c r="A18" t="s">
        <v>59</v>
      </c>
      <c r="B18" t="s">
        <v>823</v>
      </c>
      <c r="C18" s="524">
        <v>22.54139</v>
      </c>
    </row>
    <row r="19" spans="1:3" x14ac:dyDescent="0.3">
      <c r="A19" t="s">
        <v>59</v>
      </c>
      <c r="B19" t="s">
        <v>824</v>
      </c>
      <c r="C19" s="524">
        <v>5.2892619999999999</v>
      </c>
    </row>
    <row r="20" spans="1:3" x14ac:dyDescent="0.3">
      <c r="A20" t="s">
        <v>59</v>
      </c>
      <c r="B20" t="s">
        <v>825</v>
      </c>
      <c r="C20" s="524">
        <v>32.208689999999997</v>
      </c>
    </row>
    <row r="21" spans="1:3" x14ac:dyDescent="0.3">
      <c r="A21" t="s">
        <v>59</v>
      </c>
      <c r="B21" t="s">
        <v>826</v>
      </c>
      <c r="C21" s="524">
        <v>144.69972000000001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26.053380000000001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22.982579999999999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30" sqref="I3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1" t="s">
        <v>34</v>
      </c>
      <c r="B1" s="542"/>
      <c r="C1" s="543"/>
      <c r="E1" s="5" t="s">
        <v>35</v>
      </c>
      <c r="F1" s="6">
        <f ca="1">SUM($B$7,$B$19,$B$26,$B$31,$B$38)</f>
        <v>1698067.13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46163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0.82826529210328914</v>
      </c>
      <c r="N2" s="21" t="s">
        <v>42</v>
      </c>
      <c r="O2" s="22">
        <f>B12-O1</f>
        <v>-9800</v>
      </c>
      <c r="P2" s="11"/>
      <c r="Q2" s="23" t="s">
        <v>43</v>
      </c>
      <c r="R2" s="23">
        <f ca="1">E20*(1+$Q$1)</f>
        <v>1741153.8314999996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46163</v>
      </c>
      <c r="E3" s="21" t="s">
        <v>45</v>
      </c>
      <c r="F3" s="22">
        <f ca="1">F1-F2</f>
        <v>1514046.8099999998</v>
      </c>
      <c r="H3" s="17"/>
      <c r="J3" s="18" t="s">
        <v>46</v>
      </c>
      <c r="K3" s="19">
        <v>0.25</v>
      </c>
      <c r="L3" s="20">
        <f>K6/(K5+K6)</f>
        <v>0.17173470789671083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2002326.9062249993</v>
      </c>
    </row>
    <row r="4" spans="1:18" ht="14.4" x14ac:dyDescent="0.3">
      <c r="A4" s="13" t="s">
        <v>49</v>
      </c>
      <c r="B4" s="14">
        <v>0</v>
      </c>
      <c r="C4" s="15">
        <f t="shared" ca="1" si="0"/>
        <v>46163</v>
      </c>
      <c r="F4" s="7"/>
      <c r="H4" s="17"/>
      <c r="J4" s="24"/>
      <c r="K4" s="25"/>
      <c r="L4" s="26"/>
      <c r="N4" s="27" t="s">
        <v>50</v>
      </c>
      <c r="O4" s="28">
        <f>B10-O3</f>
        <v>22318.800000000003</v>
      </c>
      <c r="P4" s="11"/>
      <c r="Q4" s="23" t="s">
        <v>51</v>
      </c>
      <c r="R4" s="23">
        <f t="shared" ca="1" si="1"/>
        <v>2302675.9421587489</v>
      </c>
    </row>
    <row r="5" spans="1:18" ht="14.4" x14ac:dyDescent="0.3">
      <c r="A5" s="13" t="s">
        <v>52</v>
      </c>
      <c r="B5" s="14">
        <f ca="1">'Checking Transaction Log'!G1</f>
        <v>4331.9699999999848</v>
      </c>
      <c r="C5" s="15">
        <f t="shared" ca="1" si="0"/>
        <v>46163</v>
      </c>
      <c r="E5" s="544" t="s">
        <v>53</v>
      </c>
      <c r="F5" s="542"/>
      <c r="G5" s="543"/>
      <c r="H5" s="17"/>
      <c r="J5" s="29" t="s">
        <v>54</v>
      </c>
      <c r="K5" s="30">
        <f>B10</f>
        <v>90188.88</v>
      </c>
      <c r="L5" s="20">
        <f ca="1">K5/F3</f>
        <v>5.9568092217703636E-2</v>
      </c>
      <c r="N5" s="5" t="s">
        <v>55</v>
      </c>
      <c r="O5" s="6"/>
      <c r="P5" s="11"/>
      <c r="Q5" s="23" t="s">
        <v>56</v>
      </c>
      <c r="R5" s="23">
        <f t="shared" ca="1" si="1"/>
        <v>2648077.3334825612</v>
      </c>
    </row>
    <row r="6" spans="1:18" ht="14.4" x14ac:dyDescent="0.3">
      <c r="A6" s="13" t="s">
        <v>57</v>
      </c>
      <c r="B6" s="14">
        <f>'Savings Transaction Log'!A3</f>
        <v>20346.010000000002</v>
      </c>
      <c r="C6" s="15">
        <f t="shared" ca="1" si="0"/>
        <v>46163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18700</v>
      </c>
      <c r="L6" s="20">
        <f ca="1">K6/F3</f>
        <v>1.2351005184575504E-2</v>
      </c>
      <c r="N6" s="21" t="s">
        <v>60</v>
      </c>
      <c r="O6" s="22"/>
      <c r="P6" s="11"/>
      <c r="Q6" s="23" t="s">
        <v>61</v>
      </c>
      <c r="R6" s="23">
        <f t="shared" ca="1" si="1"/>
        <v>3045288.9335049451</v>
      </c>
    </row>
    <row r="7" spans="1:18" ht="14.4" x14ac:dyDescent="0.3">
      <c r="A7" s="21" t="s">
        <v>62</v>
      </c>
      <c r="B7" s="33">
        <f ca="1">SUM(B2:B6)</f>
        <v>24777.979999999989</v>
      </c>
      <c r="C7" s="34">
        <f ca="1">B7/F3</f>
        <v>1.6365398900711658E-2</v>
      </c>
      <c r="E7" s="529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10346.010000000002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3502082.2735306867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119234.89000000001</v>
      </c>
      <c r="L8" s="20">
        <f ca="1">K8/F3</f>
        <v>7.8752446233812307E-2</v>
      </c>
      <c r="N8" s="21" t="s">
        <v>69</v>
      </c>
      <c r="O8" s="22">
        <f t="shared" si="2"/>
        <v>12518.800000000003</v>
      </c>
      <c r="P8" s="11"/>
      <c r="Q8" s="23" t="s">
        <v>70</v>
      </c>
      <c r="R8" s="23">
        <f t="shared" ca="1" si="1"/>
        <v>4027394.6145602893</v>
      </c>
    </row>
    <row r="9" spans="1:18" ht="14.4" x14ac:dyDescent="0.3">
      <c r="A9" s="541" t="s">
        <v>71</v>
      </c>
      <c r="B9" s="542"/>
      <c r="C9" s="543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4631503.8067443324</v>
      </c>
    </row>
    <row r="10" spans="1:18" ht="14.4" x14ac:dyDescent="0.3">
      <c r="A10" s="31" t="s">
        <v>74</v>
      </c>
      <c r="B10" s="14">
        <v>90188.88</v>
      </c>
      <c r="C10" s="15">
        <v>46158</v>
      </c>
      <c r="D10" s="17"/>
      <c r="E10" s="528" t="s">
        <v>837</v>
      </c>
      <c r="F10" s="526">
        <v>11965.33</v>
      </c>
      <c r="G10" s="527">
        <v>46149</v>
      </c>
      <c r="H10" s="17"/>
      <c r="I10" s="7"/>
      <c r="J10" s="18" t="s">
        <v>54</v>
      </c>
      <c r="K10" s="30">
        <f>(K8*K2)-K5</f>
        <v>-762.71249999999418</v>
      </c>
      <c r="L10" s="40">
        <f t="shared" ref="L10:L11" si="3">K10+K5</f>
        <v>89426.16750000001</v>
      </c>
      <c r="P10" s="11"/>
      <c r="Q10" s="23" t="s">
        <v>75</v>
      </c>
      <c r="R10" s="23">
        <f t="shared" ca="1" si="1"/>
        <v>5326229.3777559819</v>
      </c>
    </row>
    <row r="11" spans="1:18" ht="14.4" x14ac:dyDescent="0.3">
      <c r="A11" s="31" t="s">
        <v>76</v>
      </c>
      <c r="B11" s="14">
        <v>12223.51</v>
      </c>
      <c r="C11" s="15">
        <v>46158</v>
      </c>
      <c r="D11" s="17"/>
      <c r="E11" s="528" t="s">
        <v>838</v>
      </c>
      <c r="F11" s="526">
        <v>1040.6300000000001</v>
      </c>
      <c r="G11" s="527">
        <v>46155</v>
      </c>
      <c r="H11" s="17"/>
      <c r="I11" s="7"/>
      <c r="J11" s="43" t="s">
        <v>78</v>
      </c>
      <c r="K11" s="44">
        <f>(K8*K3)-K6</f>
        <v>11108.722500000003</v>
      </c>
      <c r="L11" s="45">
        <f t="shared" si="3"/>
        <v>29808.722500000003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6125163.7844193783</v>
      </c>
    </row>
    <row r="12" spans="1:18" ht="14.4" x14ac:dyDescent="0.3">
      <c r="A12" s="47" t="s">
        <v>81</v>
      </c>
      <c r="B12" s="48">
        <v>18700</v>
      </c>
      <c r="C12" s="15">
        <v>46158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1.9688111558453077E-2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102412.39</v>
      </c>
      <c r="L15" s="59">
        <f ca="1">K15/F3</f>
        <v>6.764149517939938E-2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133666.85999999999</v>
      </c>
      <c r="I16" s="7"/>
      <c r="J16" s="18" t="s">
        <v>46</v>
      </c>
      <c r="K16" s="63">
        <f>B12</f>
        <v>18700</v>
      </c>
      <c r="L16" s="20">
        <f ca="1">K16/F3</f>
        <v>1.2351005184575504E-2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1466087.3599999996</v>
      </c>
      <c r="P18" s="11"/>
    </row>
    <row r="19" spans="1:17" ht="14.4" x14ac:dyDescent="0.3">
      <c r="A19" s="68" t="s">
        <v>92</v>
      </c>
      <c r="B19" s="33">
        <f>SUM(B10:B18)</f>
        <v>121112.39</v>
      </c>
      <c r="C19" s="34">
        <f ca="1">B19/F3</f>
        <v>7.9992500363974886E-2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278316.62499999994</v>
      </c>
      <c r="P19" s="73">
        <f t="shared" ref="P19:P32" si="4">O19/$O$18</f>
        <v>0.1898363171209661</v>
      </c>
      <c r="Q19" s="74" t="s">
        <v>97</v>
      </c>
    </row>
    <row r="20" spans="1:17" ht="14.4" x14ac:dyDescent="0.3">
      <c r="B20" s="7"/>
      <c r="C20" s="37"/>
      <c r="E20" s="56">
        <f ca="1">F3</f>
        <v>1514046.8099999998</v>
      </c>
      <c r="F20" s="44">
        <f ca="1">E20-E22</f>
        <v>99044.379999999888</v>
      </c>
      <c r="G20" s="34">
        <f ca="1">(E20-E22)/E22</f>
        <v>6.9995908063564163E-2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258771.75499999998</v>
      </c>
      <c r="P20" s="78">
        <f t="shared" si="4"/>
        <v>0.17650500376730624</v>
      </c>
      <c r="Q20" s="79" t="s">
        <v>101</v>
      </c>
    </row>
    <row r="21" spans="1:17" ht="15.75" customHeight="1" x14ac:dyDescent="0.3">
      <c r="A21" s="541" t="s">
        <v>102</v>
      </c>
      <c r="B21" s="542"/>
      <c r="C21" s="54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0.24297659500000013</v>
      </c>
      <c r="L21" s="11"/>
      <c r="N21" s="27" t="s">
        <v>104</v>
      </c>
      <c r="O21" s="51">
        <f>($B$10+$B$11)*0.25</f>
        <v>25603.0975</v>
      </c>
      <c r="P21" s="82">
        <f t="shared" si="4"/>
        <v>1.7463555173137846E-2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422347.42999999993</v>
      </c>
      <c r="C22" s="15">
        <v>46158</v>
      </c>
      <c r="E22" s="56">
        <v>1415002.43</v>
      </c>
      <c r="F22" s="45">
        <f ca="1">((F20/(C2-E21))*365)+E22</f>
        <v>1673225.2778571425</v>
      </c>
      <c r="G22" s="34">
        <f ca="1">(F22-E22)/E22</f>
        <v>0.18248933173714943</v>
      </c>
      <c r="I22" s="7"/>
      <c r="J22" s="81">
        <v>3000000</v>
      </c>
      <c r="K22" s="50">
        <f ca="1">1-($E$20/J22)</f>
        <v>0.49531773000000001</v>
      </c>
      <c r="L22" s="11"/>
      <c r="N22" s="5" t="s">
        <v>108</v>
      </c>
      <c r="O22" s="72">
        <f>($B$22+$B$23)*0.3</f>
        <v>166989.97499999995</v>
      </c>
      <c r="P22" s="73">
        <f t="shared" si="4"/>
        <v>0.11390179027257966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134285.81999999995</v>
      </c>
      <c r="C23" s="15">
        <f>C22</f>
        <v>46158</v>
      </c>
      <c r="E23" s="7"/>
      <c r="G23" s="65"/>
      <c r="I23" s="7"/>
      <c r="J23" s="81">
        <v>4000000</v>
      </c>
      <c r="K23" s="50">
        <f ca="1">1-($E$20/J23)</f>
        <v>0.62148829750000001</v>
      </c>
      <c r="L23" s="11"/>
      <c r="N23" s="13" t="s">
        <v>111</v>
      </c>
      <c r="O23" s="14">
        <f>($B$24+$B$25)*0.3</f>
        <v>155263.05299999999</v>
      </c>
      <c r="P23" s="78">
        <f t="shared" si="4"/>
        <v>0.10590300226038374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396502.89999999991</v>
      </c>
      <c r="C24" s="15">
        <f>C22</f>
        <v>46158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0.69719063800000003</v>
      </c>
      <c r="L24" s="11"/>
      <c r="N24" s="13" t="s">
        <v>113</v>
      </c>
      <c r="O24" s="14">
        <f t="shared" ref="O24:O25" si="5">($B$10+$B$11)*0.25</f>
        <v>25603.0975</v>
      </c>
      <c r="P24" s="78">
        <f t="shared" si="4"/>
        <v>1.7463555173137846E-2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121040.61000000004</v>
      </c>
      <c r="C25" s="15">
        <f>C22</f>
        <v>46158</v>
      </c>
      <c r="E25" s="75" t="s">
        <v>34</v>
      </c>
      <c r="F25" s="76">
        <f ca="1">B7</f>
        <v>24777.979999999989</v>
      </c>
      <c r="G25" s="77">
        <f t="shared" ref="G25:G31" ca="1" si="6">F25/SUM($F$25:$F$31)</f>
        <v>1.6072356773345342E-2</v>
      </c>
      <c r="I25" s="7"/>
      <c r="J25" s="84"/>
      <c r="K25" s="25"/>
      <c r="L25" s="11"/>
      <c r="N25" s="27" t="s">
        <v>116</v>
      </c>
      <c r="O25" s="51">
        <f t="shared" si="5"/>
        <v>25603.0975</v>
      </c>
      <c r="P25" s="82">
        <f t="shared" si="4"/>
        <v>1.7463555173137846E-2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1074176.7599999998</v>
      </c>
      <c r="C26" s="34">
        <f ca="1">B26/F3</f>
        <v>0.70947394288291521</v>
      </c>
      <c r="E26" s="80" t="s">
        <v>103</v>
      </c>
      <c r="F26" s="30">
        <f>(B11)</f>
        <v>12223.51</v>
      </c>
      <c r="G26" s="20">
        <f t="shared" ca="1" si="6"/>
        <v>7.9288389829418951E-3</v>
      </c>
      <c r="I26" s="7"/>
      <c r="J26" s="49"/>
      <c r="K26" s="25"/>
      <c r="L26" s="11"/>
      <c r="N26" s="5" t="s">
        <v>119</v>
      </c>
      <c r="O26" s="72">
        <f>($B$22+$B$23)*0.2</f>
        <v>111326.64999999998</v>
      </c>
      <c r="P26" s="73">
        <f t="shared" si="4"/>
        <v>7.5934526848386447E-2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90188.88</v>
      </c>
      <c r="G27" s="20">
        <f t="shared" ca="1" si="6"/>
        <v>5.8501453966321351E-2</v>
      </c>
      <c r="I27" s="7"/>
      <c r="J27" s="49"/>
      <c r="K27" s="25"/>
      <c r="L27" s="11"/>
      <c r="N27" s="13" t="s">
        <v>120</v>
      </c>
      <c r="O27" s="14">
        <f>($B$24+$B$25)*0.2</f>
        <v>103508.70199999999</v>
      </c>
      <c r="P27" s="78">
        <f t="shared" si="4"/>
        <v>7.0602001506922488E-2</v>
      </c>
      <c r="Q27" s="79" t="s">
        <v>101</v>
      </c>
    </row>
    <row r="28" spans="1:17" ht="15.75" customHeight="1" x14ac:dyDescent="0.3">
      <c r="A28" s="541" t="s">
        <v>115</v>
      </c>
      <c r="B28" s="542"/>
      <c r="C28" s="543"/>
      <c r="E28" s="80" t="s">
        <v>110</v>
      </c>
      <c r="F28" s="30">
        <f>B12</f>
        <v>18700</v>
      </c>
      <c r="G28" s="20">
        <f t="shared" ca="1" si="6"/>
        <v>1.2129845599260234E-2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10241.239000000001</v>
      </c>
      <c r="P28" s="78">
        <f t="shared" si="4"/>
        <v>6.9854220692551388E-3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1074176.7599999998</v>
      </c>
      <c r="G29" s="20">
        <f t="shared" ca="1" si="6"/>
        <v>0.69676995963174404</v>
      </c>
      <c r="H29" s="86"/>
      <c r="I29" s="7"/>
      <c r="J29" s="49"/>
      <c r="K29" s="25"/>
      <c r="L29" s="11"/>
      <c r="N29" s="27" t="s">
        <v>123</v>
      </c>
      <c r="O29" s="51">
        <f t="shared" si="7"/>
        <v>10241.239000000001</v>
      </c>
      <c r="P29" s="82">
        <f t="shared" si="4"/>
        <v>6.9854220692551388E-3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0.17565457090139294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0.18470809952280062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0.1788572243681158</v>
      </c>
      <c r="E31" s="85" t="s">
        <v>118</v>
      </c>
      <c r="F31" s="44">
        <f>B38-F8-F7</f>
        <v>50786.600000000006</v>
      </c>
      <c r="G31" s="34">
        <f t="shared" ca="1" si="6"/>
        <v>3.2942974144994107E-2</v>
      </c>
      <c r="I31" s="7"/>
      <c r="J31" s="49"/>
      <c r="K31" s="25"/>
      <c r="L31" s="11"/>
      <c r="N31" s="27" t="s">
        <v>127</v>
      </c>
      <c r="O31" s="51">
        <f>($B$10+$B$11)*0.05</f>
        <v>5120.6195000000007</v>
      </c>
      <c r="P31" s="82">
        <f t="shared" si="4"/>
        <v>3.4927110346275694E-3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18700</v>
      </c>
      <c r="P32" s="88">
        <f t="shared" si="4"/>
        <v>1.2755038008103422E-2</v>
      </c>
      <c r="Q32" s="89" t="s">
        <v>59</v>
      </c>
    </row>
    <row r="33" spans="1:16" ht="15.75" customHeight="1" x14ac:dyDescent="0.3">
      <c r="A33" s="541" t="s">
        <v>118</v>
      </c>
      <c r="B33" s="542"/>
      <c r="C33" s="54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562691.47749999992</v>
      </c>
      <c r="P35" s="59">
        <f t="shared" ref="P35:P39" si="8">O35/$O$18</f>
        <v>0.38380487606141017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373459.22299999988</v>
      </c>
      <c r="P36" s="20">
        <f t="shared" si="8"/>
        <v>0.25473190287923902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235317.82999999996</v>
      </c>
      <c r="P37" s="20">
        <f t="shared" si="8"/>
        <v>0.16050737249381922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3.3543612829249322E-2</v>
      </c>
      <c r="D38" s="86"/>
      <c r="E38" s="39"/>
      <c r="F38" s="11"/>
      <c r="G38" s="39"/>
      <c r="I38" s="7"/>
      <c r="N38" s="13" t="s">
        <v>115</v>
      </c>
      <c r="O38" s="14">
        <f>O30+O31</f>
        <v>275918.82949999999</v>
      </c>
      <c r="P38" s="20">
        <f t="shared" si="8"/>
        <v>0.18820081055742821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18700</v>
      </c>
      <c r="P39" s="91">
        <f t="shared" si="8"/>
        <v>1.2755038008103422E-2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1466087.3599999999</v>
      </c>
      <c r="P40" s="95">
        <f t="shared" si="9"/>
        <v>1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H39" sqref="H39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8" t="s">
        <v>36</v>
      </c>
      <c r="C1" s="547"/>
      <c r="D1" s="549" t="s">
        <v>140</v>
      </c>
      <c r="E1" s="543"/>
      <c r="G1" s="96"/>
      <c r="H1" s="546" t="s">
        <v>36</v>
      </c>
      <c r="I1" s="547"/>
      <c r="J1" s="545" t="s">
        <v>140</v>
      </c>
      <c r="K1" s="543"/>
      <c r="M1" s="96"/>
      <c r="N1" s="546" t="s">
        <v>36</v>
      </c>
      <c r="O1" s="547"/>
      <c r="P1" s="545" t="s">
        <v>140</v>
      </c>
      <c r="Q1" s="543"/>
      <c r="S1" s="96"/>
      <c r="T1" s="546" t="s">
        <v>36</v>
      </c>
      <c r="U1" s="547"/>
      <c r="V1" s="545" t="s">
        <v>140</v>
      </c>
      <c r="W1" s="54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75713.539999999994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35259.815000000002</v>
      </c>
      <c r="K2" s="102">
        <f>J2/D2</f>
        <v>0.46570025651950769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31331.474999999999</v>
      </c>
      <c r="Q2" s="102">
        <f>P2/D2</f>
        <v>0.41381600965956683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9122.2500000000127</v>
      </c>
      <c r="W2" s="102">
        <f>V2/D2</f>
        <v>0.12048373382092574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40086.149999999994</v>
      </c>
      <c r="E4" s="20">
        <f t="shared" ref="E4:E7" si="1">D4/$D$2</f>
        <v>0.52944493151423111</v>
      </c>
      <c r="G4" s="570" t="str">
        <f>'Proposed Budget'!C5</f>
        <v>Groceries/Household</v>
      </c>
      <c r="H4" s="571">
        <f>'Proposed Budget'!F5</f>
        <v>14400</v>
      </c>
      <c r="I4" s="572">
        <f>H4/$B$2</f>
        <v>7.0310370755502727E-2</v>
      </c>
      <c r="J4" s="573">
        <f>'Monthly Breakdown'!E5</f>
        <v>5499.6399999999994</v>
      </c>
      <c r="K4" s="574">
        <f>J4/$D$2</f>
        <v>7.2637470127535977E-2</v>
      </c>
      <c r="M4" s="570" t="str">
        <f>'Proposed Budget'!C6</f>
        <v>Dining Out</v>
      </c>
      <c r="N4" s="571">
        <f>'Proposed Budget'!F6</f>
        <v>14400</v>
      </c>
      <c r="O4" s="572">
        <f t="shared" ref="O4:O12" si="2">N4/$B$2</f>
        <v>7.0310370755502727E-2</v>
      </c>
      <c r="P4" s="573">
        <f>'Monthly Breakdown'!E6</f>
        <v>5313.9199999999983</v>
      </c>
      <c r="Q4" s="574">
        <f t="shared" ref="Q4:Q12" si="3">P4/$D$2</f>
        <v>7.0184540308113955E-2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16885.949999999997</v>
      </c>
      <c r="W4" s="102">
        <f t="shared" ref="W4:W7" si="5">V4/$D$2</f>
        <v>0.22302417770982572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28218.28</v>
      </c>
      <c r="E5" s="20">
        <f t="shared" si="1"/>
        <v>0.3726979348740001</v>
      </c>
      <c r="G5" s="570" t="str">
        <f>'Proposed Budget'!C7</f>
        <v>Misc Food</v>
      </c>
      <c r="H5" s="571">
        <f>'Proposed Budget'!F7*0.5</f>
        <v>900</v>
      </c>
      <c r="I5" s="572">
        <f>H5/$B$2</f>
        <v>4.3943981722189204E-3</v>
      </c>
      <c r="J5" s="573">
        <f>'Monthly Breakdown'!E7*0.5</f>
        <v>306.27999999999997</v>
      </c>
      <c r="K5" s="574">
        <f t="shared" ref="K5:K30" si="6">J5/$D$2</f>
        <v>4.0452473890403226E-3</v>
      </c>
      <c r="M5" s="570" t="str">
        <f>'Proposed Budget'!C7</f>
        <v>Misc Food</v>
      </c>
      <c r="N5" s="571">
        <f>'Proposed Budget'!F7*0.5</f>
        <v>900</v>
      </c>
      <c r="O5" s="572">
        <f>N5/$B$2</f>
        <v>4.3943981722189204E-3</v>
      </c>
      <c r="P5" s="573">
        <f>'Monthly Breakdown'!E7*0.5</f>
        <v>306.27999999999997</v>
      </c>
      <c r="Q5" s="574">
        <f>P5/$D$2</f>
        <v>4.0452473890403226E-3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250</v>
      </c>
      <c r="W5" s="102">
        <f t="shared" si="5"/>
        <v>3.3019193132430478E-3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5.5592566402257786E-2</v>
      </c>
      <c r="G6" s="570" t="str">
        <f>'Proposed Budget'!C8</f>
        <v>Gasoline</v>
      </c>
      <c r="H6" s="571">
        <f>'Proposed Budget'!F8</f>
        <v>7200</v>
      </c>
      <c r="I6" s="572">
        <f>H6/$B$2</f>
        <v>3.5155185377751363E-2</v>
      </c>
      <c r="J6" s="573">
        <f>'Monthly Breakdown'!E8</f>
        <v>2903.21</v>
      </c>
      <c r="K6" s="574">
        <f>J6/$D$2</f>
        <v>3.8344660677601394E-2</v>
      </c>
      <c r="M6" s="570" t="str">
        <f>'Proposed Budget'!C9</f>
        <v>Family Entertainment</v>
      </c>
      <c r="N6" s="571">
        <f>'Proposed Budget'!F9</f>
        <v>8400</v>
      </c>
      <c r="O6" s="572">
        <f t="shared" si="2"/>
        <v>4.1014382940709929E-2</v>
      </c>
      <c r="P6" s="573">
        <f>'Monthly Breakdown'!E9</f>
        <v>3837.71</v>
      </c>
      <c r="Q6" s="574">
        <f t="shared" si="3"/>
        <v>5.0687235070503905E-2</v>
      </c>
      <c r="S6" s="98" t="s">
        <v>148</v>
      </c>
      <c r="T6" s="103"/>
      <c r="U6" s="100"/>
      <c r="V6" s="104">
        <f>'Budget Breakdown'!T16</f>
        <v>359.89000000001397</v>
      </c>
      <c r="W6" s="102">
        <f t="shared" si="5"/>
        <v>4.7533109665723466E-3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4.2264567209511009E-2</v>
      </c>
      <c r="G7" s="570" t="str">
        <f>'Proposed Budget'!C14</f>
        <v>Rocket Mortgage</v>
      </c>
      <c r="H7" s="571">
        <f>'Proposed Budget'!F14</f>
        <v>15420</v>
      </c>
      <c r="I7" s="572">
        <f t="shared" ref="I7:I30" si="7">H7/$B$2</f>
        <v>7.5290688684017504E-2</v>
      </c>
      <c r="J7" s="573">
        <f>'Monthly Breakdown'!E14</f>
        <v>6357.7999999999993</v>
      </c>
      <c r="K7" s="574">
        <f t="shared" si="6"/>
        <v>8.3971770438946589E-2</v>
      </c>
      <c r="M7" s="570" t="str">
        <f>'Proposed Budget'!C10</f>
        <v>Miscellaneous Spending</v>
      </c>
      <c r="N7" s="571">
        <f>'Proposed Budget'!F10</f>
        <v>10800</v>
      </c>
      <c r="O7" s="572">
        <f>N7/$B$2</f>
        <v>5.2732778066627045E-2</v>
      </c>
      <c r="P7" s="573">
        <f>'Monthly Breakdown'!E10</f>
        <v>3445.95</v>
      </c>
      <c r="Q7" s="574">
        <f>P7/$D$2</f>
        <v>4.5512995429879521E-2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-8373.5899999999983</v>
      </c>
      <c r="W7" s="116">
        <f t="shared" si="5"/>
        <v>-0.11059567416871538</v>
      </c>
    </row>
    <row r="8" spans="1:23" ht="14.4" x14ac:dyDescent="0.3">
      <c r="B8" s="7"/>
      <c r="C8" s="117"/>
      <c r="D8" s="39"/>
      <c r="E8" s="50"/>
      <c r="G8" s="570" t="str">
        <f>'Proposed Budget'!C15</f>
        <v>EH Roberts</v>
      </c>
      <c r="H8" s="571">
        <f>'Proposed Budget'!F15</f>
        <v>240</v>
      </c>
      <c r="I8" s="572">
        <f>H8/$B$2</f>
        <v>1.1718395125917122E-3</v>
      </c>
      <c r="J8" s="573">
        <f>'Monthly Breakdown'!E15</f>
        <v>71.599999999999994</v>
      </c>
      <c r="K8" s="574">
        <f>J8/$D$2</f>
        <v>9.4566969131280876E-4</v>
      </c>
      <c r="M8" s="570" t="str">
        <f>'Proposed Budget'!C11</f>
        <v>Department Stores/Clothes</v>
      </c>
      <c r="N8" s="571">
        <f>'Proposed Budget'!F11</f>
        <v>4200</v>
      </c>
      <c r="O8" s="572">
        <f>N8/$B$2</f>
        <v>2.0507191470354964E-2</v>
      </c>
      <c r="P8" s="573">
        <f>'Monthly Breakdown'!E11</f>
        <v>2024.2800000000002</v>
      </c>
      <c r="Q8" s="574">
        <f>P8/$D$2</f>
        <v>2.673603690964655E-2</v>
      </c>
      <c r="T8" s="7"/>
      <c r="U8" s="11"/>
      <c r="V8" s="7"/>
      <c r="W8" s="50"/>
    </row>
    <row r="9" spans="1:23" ht="14.4" x14ac:dyDescent="0.3">
      <c r="D9" s="39"/>
      <c r="E9" s="50"/>
      <c r="G9" s="570" t="str">
        <f>'Proposed Budget'!C16</f>
        <v>Verizon Wireless</v>
      </c>
      <c r="H9" s="571">
        <f>'Proposed Budget'!F16</f>
        <v>3240</v>
      </c>
      <c r="I9" s="572">
        <f>H9/$B$2</f>
        <v>1.5819833419988116E-2</v>
      </c>
      <c r="J9" s="573">
        <f>'Monthly Breakdown'!E16</f>
        <v>1552.3700000000001</v>
      </c>
      <c r="K9" s="574">
        <f>J9/$D$2</f>
        <v>2.0503201937196441E-2</v>
      </c>
      <c r="M9" s="570" t="str">
        <f>'Proposed Budget'!C12</f>
        <v>Alcohol/Bars</v>
      </c>
      <c r="N9" s="571">
        <f>'Proposed Budget'!F12</f>
        <v>8400</v>
      </c>
      <c r="O9" s="572">
        <f t="shared" si="2"/>
        <v>4.1014382940709929E-2</v>
      </c>
      <c r="P9" s="573">
        <f>'Monthly Breakdown'!E12</f>
        <v>3405.0399999999995</v>
      </c>
      <c r="Q9" s="574">
        <f t="shared" si="3"/>
        <v>4.497266935346042E-2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70" t="str">
        <f>'Proposed Budget'!C17</f>
        <v>Spectrum TV/Internet</v>
      </c>
      <c r="H10" s="571">
        <f>'Proposed Budget'!F17*0.5</f>
        <v>1230</v>
      </c>
      <c r="I10" s="572">
        <f>H10/$B$2</f>
        <v>6.005677502032525E-3</v>
      </c>
      <c r="J10" s="573">
        <f>'Monthly Breakdown'!E17*0.5</f>
        <v>414.255</v>
      </c>
      <c r="K10" s="574">
        <f>J10/$D$2</f>
        <v>5.4713463404299952E-3</v>
      </c>
      <c r="M10" s="570" t="str">
        <f>'Proposed Budget'!C17</f>
        <v>Spectrum TV/Internet</v>
      </c>
      <c r="N10" s="571">
        <f>'Proposed Budget'!F17*0.5</f>
        <v>1230</v>
      </c>
      <c r="O10" s="572">
        <f>N10/$B$2</f>
        <v>6.005677502032525E-3</v>
      </c>
      <c r="P10" s="573">
        <f>'Monthly Breakdown'!E17*0.5</f>
        <v>414.255</v>
      </c>
      <c r="Q10" s="574">
        <f>P10/$D$2</f>
        <v>5.4713463404299952E-3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70" t="str">
        <f>'Proposed Budget'!C18</f>
        <v>First Energy</v>
      </c>
      <c r="H11" s="571">
        <f>'Proposed Budget'!F18</f>
        <v>2160</v>
      </c>
      <c r="I11" s="572">
        <f>H11/$B$2</f>
        <v>1.0546555613325409E-2</v>
      </c>
      <c r="J11" s="573">
        <f>'Monthly Breakdown'!E18</f>
        <v>688.86000000000013</v>
      </c>
      <c r="K11" s="574">
        <f>J11/$D$2</f>
        <v>9.0982405524824249E-3</v>
      </c>
      <c r="M11" s="570" t="str">
        <f>'Proposed Budget'!C22</f>
        <v>Planet Fitness</v>
      </c>
      <c r="N11" s="571">
        <f>'Proposed Budget'!F22</f>
        <v>1740</v>
      </c>
      <c r="O11" s="572">
        <f>N11/$B$2</f>
        <v>8.4958364662899126E-3</v>
      </c>
      <c r="P11" s="573">
        <f>'Monthly Breakdown'!E22</f>
        <v>930.82999999999993</v>
      </c>
      <c r="Q11" s="574">
        <f>P11/$D$2</f>
        <v>1.2294102217384103E-2</v>
      </c>
      <c r="T11" s="7"/>
      <c r="U11" s="11"/>
      <c r="V11" s="7"/>
      <c r="W11" s="50"/>
    </row>
    <row r="12" spans="1:23" ht="14.4" x14ac:dyDescent="0.3">
      <c r="D12" s="39"/>
      <c r="E12" s="50"/>
      <c r="G12" s="570" t="str">
        <f>'Proposed Budget'!C19</f>
        <v>Vivint Home Security</v>
      </c>
      <c r="H12" s="571">
        <f>'Proposed Budget'!F19</f>
        <v>1680</v>
      </c>
      <c r="I12" s="572">
        <f>H12/$B$2</f>
        <v>8.2028765881419843E-3</v>
      </c>
      <c r="J12" s="573">
        <f>'Monthly Breakdown'!E19</f>
        <v>680.06999999999994</v>
      </c>
      <c r="K12" s="574">
        <f>J12/$D$2</f>
        <v>8.9821450694287965E-3</v>
      </c>
      <c r="M12" s="570" t="str">
        <f>'Proposed Budget'!C23</f>
        <v>Lowes Rewards</v>
      </c>
      <c r="N12" s="571">
        <f>'Proposed Budget'!F23*0.5</f>
        <v>2400</v>
      </c>
      <c r="O12" s="572">
        <f t="shared" si="2"/>
        <v>1.1718395125917122E-2</v>
      </c>
      <c r="P12" s="573">
        <f>'Monthly Breakdown'!E23*0.5</f>
        <v>1000</v>
      </c>
      <c r="Q12" s="574">
        <f t="shared" si="3"/>
        <v>1.3207677252972191E-2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70" t="str">
        <f>'Proposed Budget'!C20</f>
        <v>Columbia Gas</v>
      </c>
      <c r="H13" s="571">
        <f>'Proposed Budget'!F20</f>
        <v>1200</v>
      </c>
      <c r="I13" s="572">
        <f>H13/$B$2</f>
        <v>5.8591975629585609E-3</v>
      </c>
      <c r="J13" s="573">
        <f>'Monthly Breakdown'!E20</f>
        <v>728.25</v>
      </c>
      <c r="K13" s="574">
        <f>J13/$D$2</f>
        <v>9.6184909594769982E-3</v>
      </c>
      <c r="M13" s="570" t="str">
        <f>'Proposed Budget'!C24</f>
        <v>Wells Fargo - Pool</v>
      </c>
      <c r="N13" s="571">
        <f>'Proposed Budget'!F24</f>
        <v>2400</v>
      </c>
      <c r="O13" s="572">
        <f>N13/$B$2</f>
        <v>1.1718395125917122E-2</v>
      </c>
      <c r="P13" s="573">
        <f>'Monthly Breakdown'!E24</f>
        <v>1000</v>
      </c>
      <c r="Q13" s="574">
        <f>P13/$D$2</f>
        <v>1.3207677252972191E-2</v>
      </c>
      <c r="T13" s="7"/>
      <c r="U13" s="11"/>
      <c r="V13" s="7"/>
      <c r="W13" s="50"/>
    </row>
    <row r="14" spans="1:23" ht="14.4" x14ac:dyDescent="0.3">
      <c r="D14" s="39"/>
      <c r="E14" s="50"/>
      <c r="G14" s="570" t="str">
        <f>'Proposed Budget'!C21</f>
        <v>Medical Bills</v>
      </c>
      <c r="H14" s="571">
        <f>'Proposed Budget'!F21</f>
        <v>0</v>
      </c>
      <c r="I14" s="572">
        <f>H14/$B$2</f>
        <v>0</v>
      </c>
      <c r="J14" s="573">
        <f>'Monthly Breakdown'!E21</f>
        <v>835.06</v>
      </c>
      <c r="K14" s="574">
        <f>J14/$D$2</f>
        <v>1.1029202966866956E-2</v>
      </c>
      <c r="M14" s="570" t="str">
        <f>'Proposed Budget'!C25</f>
        <v>Wells Fargo - Deck</v>
      </c>
      <c r="N14" s="571">
        <f>'Proposed Budget'!F25*0.5</f>
        <v>3600</v>
      </c>
      <c r="O14" s="572">
        <f>N14/$B$2</f>
        <v>1.7577592688875682E-2</v>
      </c>
      <c r="P14" s="573">
        <f>'Monthly Breakdown'!E25*0.5</f>
        <v>0</v>
      </c>
      <c r="Q14" s="574">
        <f>P14/$D$2</f>
        <v>0</v>
      </c>
      <c r="T14" s="7"/>
      <c r="U14" s="11"/>
      <c r="V14" s="7"/>
      <c r="W14" s="50"/>
    </row>
    <row r="15" spans="1:23" ht="14.4" x14ac:dyDescent="0.3">
      <c r="D15" s="39"/>
      <c r="E15" s="50"/>
      <c r="G15" s="570" t="str">
        <f>'Proposed Budget'!C23</f>
        <v>Lowes Rewards</v>
      </c>
      <c r="H15" s="571">
        <f>'Proposed Budget'!F23*0.5</f>
        <v>2400</v>
      </c>
      <c r="I15" s="572">
        <f>H15/$B$2</f>
        <v>1.1718395125917122E-2</v>
      </c>
      <c r="J15" s="573">
        <f>'Monthly Breakdown'!E23*0.5</f>
        <v>1000</v>
      </c>
      <c r="K15" s="574">
        <f>J15/$D$2</f>
        <v>1.3207677252972191E-2</v>
      </c>
      <c r="M15" s="570" t="str">
        <f>'Proposed Budget'!C26</f>
        <v>Massage Envy</v>
      </c>
      <c r="N15" s="571">
        <f>'Proposed Budget'!F26</f>
        <v>1020</v>
      </c>
      <c r="O15" s="572">
        <f>N15/$B$2</f>
        <v>4.9803179285147769E-3</v>
      </c>
      <c r="P15" s="573">
        <f>'Monthly Breakdown'!E26</f>
        <v>482.05999999999995</v>
      </c>
      <c r="Q15" s="574">
        <f>P15/$D$2</f>
        <v>6.3668928965677739E-3</v>
      </c>
      <c r="T15" s="7"/>
      <c r="U15" s="11"/>
      <c r="V15" s="7"/>
      <c r="W15" s="50"/>
    </row>
    <row r="16" spans="1:23" ht="14.4" x14ac:dyDescent="0.3">
      <c r="D16" s="39"/>
      <c r="E16" s="50"/>
      <c r="G16" s="570" t="str">
        <f>'Proposed Budget'!C25</f>
        <v>Wells Fargo - Deck</v>
      </c>
      <c r="H16" s="571">
        <f>'Proposed Budget'!F25*0.5</f>
        <v>3600</v>
      </c>
      <c r="I16" s="572">
        <f>H16/$B$2</f>
        <v>1.7577592688875682E-2</v>
      </c>
      <c r="J16" s="573">
        <f>'Monthly Breakdown'!E25*0.5</f>
        <v>0</v>
      </c>
      <c r="K16" s="574">
        <f>J16/$D$2</f>
        <v>0</v>
      </c>
      <c r="M16" s="570" t="str">
        <f>'Proposed Budget'!C27</f>
        <v>Streaming/Music</v>
      </c>
      <c r="N16" s="571">
        <f>'Proposed Budget'!F27</f>
        <v>1200</v>
      </c>
      <c r="O16" s="572">
        <f>N16/$B$2</f>
        <v>5.8591975629585609E-3</v>
      </c>
      <c r="P16" s="573">
        <f>'Monthly Breakdown'!E27</f>
        <v>537.54</v>
      </c>
      <c r="Q16" s="574">
        <f>P16/$D$2</f>
        <v>7.0996548305626711E-3</v>
      </c>
      <c r="T16" s="7"/>
      <c r="U16" s="11"/>
      <c r="V16" s="7"/>
      <c r="W16" s="50"/>
    </row>
    <row r="17" spans="7:17" ht="14.4" x14ac:dyDescent="0.3">
      <c r="G17" s="570" t="str">
        <f>'Proposed Budget'!C28</f>
        <v>GM Financial/Toyota</v>
      </c>
      <c r="H17" s="571">
        <f>'Proposed Budget'!F28</f>
        <v>14400</v>
      </c>
      <c r="I17" s="572">
        <f t="shared" si="7"/>
        <v>7.0310370755502727E-2</v>
      </c>
      <c r="J17" s="573">
        <f>'Monthly Breakdown'!E28</f>
        <v>5250.8200000000006</v>
      </c>
      <c r="K17" s="574">
        <f t="shared" si="6"/>
        <v>6.9351135873451444E-2</v>
      </c>
      <c r="M17" s="570" t="str">
        <f>'Proposed Budget'!C38</f>
        <v>Camping/Vacation</v>
      </c>
      <c r="N17" s="571">
        <f>'Proposed Budget'!F38</f>
        <v>4800</v>
      </c>
      <c r="O17" s="572">
        <f>N17/$B$2</f>
        <v>2.3436790251834243E-2</v>
      </c>
      <c r="P17" s="573">
        <f>'Savings Transaction Log'!R5</f>
        <v>3824.78</v>
      </c>
      <c r="Q17" s="574">
        <f>P17/$D$2</f>
        <v>5.051645980362298E-2</v>
      </c>
    </row>
    <row r="18" spans="7:17" ht="14.4" x14ac:dyDescent="0.3">
      <c r="G18" s="570" t="str">
        <f>'Proposed Budget'!C29</f>
        <v>Ohio Turnpike</v>
      </c>
      <c r="H18" s="571">
        <f>'Proposed Budget'!F29</f>
        <v>1440</v>
      </c>
      <c r="I18" s="572">
        <f>H18/$B$2</f>
        <v>7.031037075550273E-3</v>
      </c>
      <c r="J18" s="573">
        <f>'Monthly Breakdown'!E29</f>
        <v>553.66</v>
      </c>
      <c r="K18" s="574">
        <f>J18/$D$2</f>
        <v>7.3125625878805826E-3</v>
      </c>
      <c r="M18" s="570" t="str">
        <f>'Proposed Budget'!C39</f>
        <v>Home Maintenance</v>
      </c>
      <c r="N18" s="571">
        <f>'Proposed Budget'!F39*0.5</f>
        <v>2250</v>
      </c>
      <c r="O18" s="572">
        <f>N18/$B$2</f>
        <v>1.0985995430547301E-2</v>
      </c>
      <c r="P18" s="573">
        <f>'Savings Transaction Log'!T5*0.5</f>
        <v>4808.83</v>
      </c>
      <c r="Q18" s="574">
        <f>P18/$D$2</f>
        <v>6.3513474604410258E-2</v>
      </c>
    </row>
    <row r="19" spans="7:17" ht="14.4" x14ac:dyDescent="0.3">
      <c r="G19" s="570" t="str">
        <f>'Proposed Budget'!C30</f>
        <v>Water Bill - Main</v>
      </c>
      <c r="H19" s="571">
        <f>'Proposed Budget'!F30</f>
        <v>900</v>
      </c>
      <c r="I19" s="572">
        <f>H19/$B$2</f>
        <v>4.3943981722189204E-3</v>
      </c>
      <c r="J19" s="573">
        <f>'Monthly Breakdown'!E30</f>
        <v>383.65000000000003</v>
      </c>
      <c r="K19" s="574">
        <f>J19/$D$2</f>
        <v>5.0671253781027813E-3</v>
      </c>
      <c r="N19" s="11"/>
      <c r="O19" s="11"/>
      <c r="P19" s="11"/>
      <c r="Q19" s="11"/>
    </row>
    <row r="20" spans="7:17" ht="14.4" x14ac:dyDescent="0.3">
      <c r="G20" s="570" t="str">
        <f>'Proposed Budget'!C31</f>
        <v>Water Bill - Rental</v>
      </c>
      <c r="H20" s="571">
        <f>'Proposed Budget'!F31</f>
        <v>900</v>
      </c>
      <c r="I20" s="572">
        <f>H20/$B$2</f>
        <v>4.3943981722189204E-3</v>
      </c>
      <c r="J20" s="573">
        <f>'Monthly Breakdown'!E31</f>
        <v>294.31</v>
      </c>
      <c r="K20" s="574">
        <f>J20/$D$2</f>
        <v>3.8871514923222456E-3</v>
      </c>
      <c r="N20" s="39"/>
      <c r="O20" s="50"/>
      <c r="P20" s="39"/>
      <c r="Q20" s="50"/>
    </row>
    <row r="21" spans="7:17" ht="15.75" customHeight="1" x14ac:dyDescent="0.3">
      <c r="G21" s="570" t="str">
        <f>'Proposed Budget'!C33</f>
        <v>Vehicle Maintenance</v>
      </c>
      <c r="H21" s="571">
        <f>'Proposed Budget'!F33</f>
        <v>4200</v>
      </c>
      <c r="I21" s="572">
        <f>H21/$B$2</f>
        <v>2.0507191470354964E-2</v>
      </c>
      <c r="J21" s="573">
        <f>'Savings Transaction Log'!H5</f>
        <v>529.04999999999995</v>
      </c>
      <c r="K21" s="574">
        <f>J21/$D$2</f>
        <v>6.9875216506849365E-3</v>
      </c>
      <c r="N21" s="39"/>
      <c r="O21" s="50"/>
      <c r="P21" s="39"/>
      <c r="Q21" s="50"/>
    </row>
    <row r="22" spans="7:17" ht="15.75" customHeight="1" x14ac:dyDescent="0.3">
      <c r="G22" s="570" t="str">
        <f>'Proposed Budget'!C34</f>
        <v>Car Insurance</v>
      </c>
      <c r="H22" s="571">
        <f>'Proposed Budget'!F34</f>
        <v>3840</v>
      </c>
      <c r="I22" s="572">
        <f>H22/$B$2</f>
        <v>1.8749432201467395E-2</v>
      </c>
      <c r="J22" s="573">
        <f>'Savings Transaction Log'!J5</f>
        <v>0</v>
      </c>
      <c r="K22" s="574">
        <f>J22/$D$2</f>
        <v>0</v>
      </c>
      <c r="N22" s="39"/>
      <c r="O22" s="11"/>
      <c r="P22" s="39"/>
      <c r="Q22" s="50"/>
    </row>
    <row r="23" spans="7:17" ht="15.75" customHeight="1" x14ac:dyDescent="0.3">
      <c r="G23" s="570" t="str">
        <f>'Proposed Budget'!C35</f>
        <v>Rental Garbage</v>
      </c>
      <c r="H23" s="571">
        <f>'Proposed Budget'!F35</f>
        <v>300</v>
      </c>
      <c r="I23" s="572">
        <f>H23/$B$2</f>
        <v>1.4647993907396402E-3</v>
      </c>
      <c r="J23" s="573">
        <f>'Savings Transaction Log'!L5</f>
        <v>126.96000000000001</v>
      </c>
      <c r="K23" s="574">
        <f>J23/$D$2</f>
        <v>1.6768467040373495E-3</v>
      </c>
      <c r="N23" s="39"/>
      <c r="O23" s="11"/>
      <c r="P23" s="39"/>
      <c r="Q23" s="50"/>
    </row>
    <row r="24" spans="7:17" ht="15.75" customHeight="1" x14ac:dyDescent="0.3">
      <c r="G24" s="570" t="str">
        <f>'Proposed Budget'!C36</f>
        <v>Garbage</v>
      </c>
      <c r="H24" s="571">
        <f>'Proposed Budget'!F36</f>
        <v>300</v>
      </c>
      <c r="I24" s="572">
        <f>H24/$B$2</f>
        <v>1.4647993907396402E-3</v>
      </c>
      <c r="J24" s="573">
        <f>'Savings Transaction Log'!N5</f>
        <v>126.96000000000001</v>
      </c>
      <c r="K24" s="574">
        <f>J24/$D$2</f>
        <v>1.6768467040373495E-3</v>
      </c>
      <c r="N24" s="11"/>
      <c r="O24" s="11"/>
      <c r="P24" s="11"/>
      <c r="Q24" s="11"/>
    </row>
    <row r="25" spans="7:17" ht="15.75" customHeight="1" x14ac:dyDescent="0.3">
      <c r="G25" s="570" t="str">
        <f>'Proposed Budget'!C37</f>
        <v>Sanitation - Main</v>
      </c>
      <c r="H25" s="571">
        <f>'Proposed Budget'!F37</f>
        <v>540</v>
      </c>
      <c r="I25" s="572">
        <f>H25/$B$2</f>
        <v>2.6366389033313522E-3</v>
      </c>
      <c r="J25" s="573">
        <f>'Savings Transaction Log'!P5</f>
        <v>185.64</v>
      </c>
      <c r="K25" s="574">
        <f>J25/$D$2</f>
        <v>2.4518732052417574E-3</v>
      </c>
      <c r="N25" s="11"/>
      <c r="O25" s="11"/>
      <c r="P25" s="11"/>
      <c r="Q25" s="11"/>
    </row>
    <row r="26" spans="7:17" ht="15.75" customHeight="1" x14ac:dyDescent="0.3">
      <c r="G26" s="570" t="str">
        <f>'Proposed Budget'!C39</f>
        <v>Home Maintenance</v>
      </c>
      <c r="H26" s="571">
        <f>'Proposed Budget'!F39*0.5</f>
        <v>2250</v>
      </c>
      <c r="I26" s="572">
        <f t="shared" si="7"/>
        <v>1.0985995430547301E-2</v>
      </c>
      <c r="J26" s="573">
        <f>'Savings Transaction Log'!T5*0.5</f>
        <v>4808.83</v>
      </c>
      <c r="K26" s="574">
        <f t="shared" si="6"/>
        <v>6.3513474604410258E-2</v>
      </c>
      <c r="N26" s="11"/>
      <c r="O26" s="11"/>
      <c r="P26" s="11"/>
      <c r="Q26" s="11"/>
    </row>
    <row r="27" spans="7:17" ht="15.75" customHeight="1" x14ac:dyDescent="0.3">
      <c r="G27" s="570" t="str">
        <f>'Proposed Budget'!C40</f>
        <v>Rental Repairs</v>
      </c>
      <c r="H27" s="571">
        <f>'Proposed Budget'!F40</f>
        <v>1200</v>
      </c>
      <c r="I27" s="572">
        <f>H27/$B$2</f>
        <v>5.8591975629585609E-3</v>
      </c>
      <c r="J27" s="573">
        <f>'Savings Transaction Log'!V5</f>
        <v>0</v>
      </c>
      <c r="K27" s="574">
        <f>J27/$D$2</f>
        <v>0</v>
      </c>
      <c r="N27" s="11"/>
      <c r="O27" s="11"/>
      <c r="P27" s="11"/>
      <c r="Q27" s="11"/>
    </row>
    <row r="28" spans="7:17" ht="15.75" customHeight="1" x14ac:dyDescent="0.3">
      <c r="G28" s="570" t="str">
        <f>'Proposed Budget'!C41</f>
        <v>Rental Insurance</v>
      </c>
      <c r="H28" s="571">
        <f>'Proposed Budget'!F41</f>
        <v>1020</v>
      </c>
      <c r="I28" s="572">
        <f>H28/$B$2</f>
        <v>4.9803179285147769E-3</v>
      </c>
      <c r="J28" s="573">
        <f>'Savings Transaction Log'!X5</f>
        <v>500.5</v>
      </c>
      <c r="K28" s="574">
        <f>J28/$D$2</f>
        <v>6.6104424651125815E-3</v>
      </c>
      <c r="N28" s="11"/>
      <c r="O28" s="11"/>
      <c r="P28" s="11"/>
      <c r="Q28" s="11"/>
    </row>
    <row r="29" spans="7:17" ht="15.75" customHeight="1" x14ac:dyDescent="0.3">
      <c r="G29" s="570" t="str">
        <f>'Proposed Budget'!C42</f>
        <v>Rental Property Taxes</v>
      </c>
      <c r="H29" s="571">
        <f>'Proposed Budget'!F42</f>
        <v>2760</v>
      </c>
      <c r="I29" s="572">
        <f t="shared" si="7"/>
        <v>1.347615439480469E-2</v>
      </c>
      <c r="J29" s="573">
        <f>'Savings Transaction Log'!Z5</f>
        <v>1276.4000000000001</v>
      </c>
      <c r="K29" s="574">
        <f t="shared" si="6"/>
        <v>1.6858279245693705E-2</v>
      </c>
      <c r="N29" s="11"/>
      <c r="O29" s="11"/>
      <c r="P29" s="11"/>
      <c r="Q29" s="11"/>
    </row>
    <row r="30" spans="7:17" ht="15.75" customHeight="1" x14ac:dyDescent="0.3">
      <c r="G30" s="570" t="str">
        <f>'Proposed Budget'!C43</f>
        <v>Rental Sanitation</v>
      </c>
      <c r="H30" s="571">
        <f>'Proposed Budget'!F43</f>
        <v>540</v>
      </c>
      <c r="I30" s="572">
        <f t="shared" si="7"/>
        <v>2.6366389033313522E-3</v>
      </c>
      <c r="J30" s="573">
        <f>'Savings Transaction Log'!AB5</f>
        <v>185.64</v>
      </c>
      <c r="K30" s="574">
        <f t="shared" si="6"/>
        <v>2.4518732052417574E-3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topLeftCell="A5"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0" t="s">
        <v>151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J40" sqref="J40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/>
      <c r="E6" s="205">
        <f>(B6*'Proposed Budget'!$O$68)+(C6*'Proposed Budget'!$O$44)+'Proposed Budget'!$L$21+'Proposed Budget'!$L$22</f>
        <v>16606.55292099333</v>
      </c>
      <c r="F6" s="206">
        <f>SUM('Monthly Breakdown'!Q49:Q52)</f>
        <v>7611.6</v>
      </c>
      <c r="G6" s="207">
        <f t="shared" si="0"/>
        <v>-8994.9529209933298</v>
      </c>
      <c r="H6" s="208">
        <f t="shared" si="1"/>
        <v>-0.54165081481914745</v>
      </c>
      <c r="I6" s="198"/>
      <c r="J6" s="209">
        <f t="shared" ref="J6:K6" si="11">SUM(O24,E24,J24)</f>
        <v>13000</v>
      </c>
      <c r="K6" s="210">
        <f t="shared" si="11"/>
        <v>7201.7100000000009</v>
      </c>
      <c r="L6" s="211">
        <f t="shared" si="3"/>
        <v>5798.2899999999991</v>
      </c>
      <c r="M6" s="212">
        <f t="shared" si="4"/>
        <v>-0.44602230769230761</v>
      </c>
      <c r="N6" s="198"/>
      <c r="O6" s="213">
        <f t="shared" si="5"/>
        <v>3606.5529209933302</v>
      </c>
      <c r="P6" s="214">
        <f>SUM('Monthly Breakdown'!Q45:Q46)</f>
        <v>50</v>
      </c>
      <c r="Q6" s="215">
        <f t="shared" si="6"/>
        <v>-3556.5529209933302</v>
      </c>
      <c r="R6" s="198"/>
      <c r="S6" s="198"/>
      <c r="T6" s="198">
        <f t="shared" si="7"/>
        <v>359.88999999999942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0</v>
      </c>
      <c r="L7" s="211">
        <f t="shared" si="3"/>
        <v>13000</v>
      </c>
      <c r="M7" s="212">
        <f t="shared" si="4"/>
        <v>-1</v>
      </c>
      <c r="N7" s="198"/>
      <c r="O7" s="213">
        <f t="shared" si="5"/>
        <v>3606.5529209933302</v>
      </c>
      <c r="P7" s="214">
        <f>SUM('Monthly Breakdown'!S45:S46)</f>
        <v>0</v>
      </c>
      <c r="Q7" s="215">
        <f t="shared" si="6"/>
        <v>-3606.5529209933302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SUM(E2:E6)</f>
        <v>85796.54810996665</v>
      </c>
      <c r="F16" s="205">
        <f>SUM(F2:F6)</f>
        <v>75713.540000000008</v>
      </c>
      <c r="G16" s="205">
        <f>SUM(G2:G6)</f>
        <v>-10083.008109966651</v>
      </c>
      <c r="H16" s="208">
        <f>((SUM(F16))-SUM(E16))/SUM(E16)</f>
        <v>-0.11752230517529806</v>
      </c>
      <c r="I16" s="198"/>
      <c r="J16" s="209">
        <f>SUM(J2:J6)</f>
        <v>65000</v>
      </c>
      <c r="K16" s="209">
        <f>SUM(K2:K6)</f>
        <v>58217.7</v>
      </c>
      <c r="L16" s="209">
        <f>SUM(L2:L6)</f>
        <v>6782.2999999999993</v>
      </c>
      <c r="M16" s="212">
        <f>((K16-SUM(J16))/SUM(J16))</f>
        <v>-0.10434307692307697</v>
      </c>
      <c r="N16" s="198"/>
      <c r="O16" s="213">
        <f>SUM(O2:O6)</f>
        <v>20796.54810996665</v>
      </c>
      <c r="P16" s="213">
        <f>SUM(P2:P6)</f>
        <v>17135.949999999997</v>
      </c>
      <c r="Q16" s="213">
        <f>SUM(Q2:Q6)</f>
        <v>-3660.598109966651</v>
      </c>
      <c r="R16" s="218">
        <f>((P16-SUM(O16))/SUM(O16))</f>
        <v>-0.17601950528570309</v>
      </c>
      <c r="S16" s="198"/>
      <c r="T16" s="198">
        <f>F16-K16-P16</f>
        <v>359.89000000001397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3469.7900000000009</v>
      </c>
      <c r="G24" s="232">
        <f t="shared" si="19"/>
        <v>1730.2099999999991</v>
      </c>
      <c r="H24" s="233">
        <f t="shared" si="20"/>
        <v>-0.33273269230769215</v>
      </c>
      <c r="I24" s="198"/>
      <c r="J24" s="234">
        <f>SUM('Proposed Budget'!$D$5:$D$12)</f>
        <v>5800</v>
      </c>
      <c r="K24" s="235">
        <f>SUM('Monthly Breakdown'!Q5:Q12)</f>
        <v>3731.9199999999996</v>
      </c>
      <c r="L24" s="236">
        <f t="shared" si="21"/>
        <v>2068.0800000000004</v>
      </c>
      <c r="M24" s="237">
        <f t="shared" si="22"/>
        <v>-0.35656551724137936</v>
      </c>
      <c r="N24" s="198"/>
      <c r="O24" s="238">
        <f>SUM('Proposed Budget'!$D$33:$D$43)</f>
        <v>2000</v>
      </c>
      <c r="P24" s="239">
        <f>SUM('Monthly Breakdown'!Q33:Q43)</f>
        <v>0</v>
      </c>
      <c r="Q24" s="240">
        <f t="shared" si="23"/>
        <v>2000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0</v>
      </c>
      <c r="G25" s="232">
        <f t="shared" si="19"/>
        <v>5200</v>
      </c>
      <c r="H25" s="233">
        <f t="shared" si="20"/>
        <v>-1</v>
      </c>
      <c r="I25" s="198"/>
      <c r="J25" s="234">
        <f>SUM('Proposed Budget'!$D$5:$D$12)</f>
        <v>5800</v>
      </c>
      <c r="K25" s="235">
        <f>SUM('Monthly Breakdown'!S5:S12)</f>
        <v>0</v>
      </c>
      <c r="L25" s="236">
        <f t="shared" si="21"/>
        <v>5800</v>
      </c>
      <c r="M25" s="237">
        <f t="shared" si="22"/>
        <v>-1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SUM(E20:E24)</f>
        <v>26000</v>
      </c>
      <c r="F34" s="230">
        <f>SUM(F20:F24)</f>
        <v>23175.39</v>
      </c>
      <c r="G34" s="230">
        <f>SUM(G20:G24)</f>
        <v>2824.6099999999988</v>
      </c>
      <c r="H34" s="233">
        <f>((F34-SUM(E34)))/SUM(E34)</f>
        <v>-0.10863884615384618</v>
      </c>
      <c r="I34" s="198"/>
      <c r="J34" s="234">
        <f>SUM(J20:J24)</f>
        <v>29000</v>
      </c>
      <c r="K34" s="234">
        <f>SUM(K20:K24)</f>
        <v>27042.309999999998</v>
      </c>
      <c r="L34" s="234">
        <f>SUM(L20:L24)</f>
        <v>1957.69</v>
      </c>
      <c r="M34" s="237">
        <f>((K34-SUM(J34))/SUM(J34))</f>
        <v>-6.7506551724138011E-2</v>
      </c>
      <c r="N34" s="198"/>
      <c r="O34" s="238">
        <f t="shared" ref="O34:Q34" si="24">SUM(O20:O31)</f>
        <v>24000</v>
      </c>
      <c r="P34" s="238">
        <f t="shared" si="24"/>
        <v>8000</v>
      </c>
      <c r="Q34" s="238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D46" sqref="D4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45809</v>
      </c>
      <c r="T1" s="248">
        <v>45838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2" t="s">
        <v>261</v>
      </c>
      <c r="B3" s="553"/>
      <c r="C3" s="266" t="s">
        <v>156</v>
      </c>
      <c r="D3" s="267"/>
      <c r="E3" s="268">
        <f t="shared" ref="E3:F3" si="0">SUM(E5:E46)</f>
        <v>75353.649999999994</v>
      </c>
      <c r="F3" s="268">
        <f t="shared" si="0"/>
        <v>166.79402063998816</v>
      </c>
      <c r="G3" s="269">
        <f>1-((E3/SUM(E3:F3)))</f>
        <v>2.2085942793769187E-3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7251.71</v>
      </c>
      <c r="R3" s="271"/>
      <c r="S3" s="232">
        <f>SUM(S5:S46)</f>
        <v>0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2" t="s">
        <v>262</v>
      </c>
      <c r="B4" s="554"/>
      <c r="C4" s="553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1194.9932057142858</v>
      </c>
      <c r="E5" s="289">
        <f>I5+K5+M5+O5+Q5+S5+U5+W5+Y5+AA5+AC5+AE5</f>
        <v>5499.6399999999994</v>
      </c>
      <c r="F5" s="289">
        <f t="shared" ref="F5:F12" si="2">J5+L5+N5+P5</f>
        <v>54.850000000000136</v>
      </c>
      <c r="G5" s="269">
        <f t="shared" ref="G5:G12" si="3">1-((E5/SUM(E5:F5)))</f>
        <v>9.8748940046701206E-3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754.49</v>
      </c>
      <c r="R5" s="270">
        <f t="shared" ref="R5:R12" si="8">H5-Q5</f>
        <v>445.51</v>
      </c>
      <c r="S5" s="232">
        <f>SUMIFS('Checking Transaction Log'!$E:$E,'Checking Transaction Log'!$C:$C,"&gt;="&amp;S1,'Checking Transaction Log'!$C:$C,"&lt;="&amp;T1,'Checking Transaction Log'!$A:$A,"D",'Checking Transaction Log'!$B:$B,1)</f>
        <v>0</v>
      </c>
      <c r="T5" s="232">
        <f t="shared" ref="T5:T12" si="9">H5-S5</f>
        <v>1200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1154.6389028571425</v>
      </c>
      <c r="E6" s="289">
        <f t="shared" ref="E6:E12" si="16">Q6+S6+U6+W6+Y6+AA6+AC6+AE6+I6+K6+M6+O6</f>
        <v>5313.9199999999983</v>
      </c>
      <c r="F6" s="289">
        <f t="shared" si="2"/>
        <v>609.23000000000059</v>
      </c>
      <c r="G6" s="269">
        <f t="shared" si="3"/>
        <v>0.10285574398757424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1123.1499999999996</v>
      </c>
      <c r="R6" s="270">
        <f t="shared" si="8"/>
        <v>76.850000000000364</v>
      </c>
      <c r="S6" s="232">
        <f>SUMIFS('Checking Transaction Log'!$E:$E,'Checking Transaction Log'!$C:$C,"&gt;="&amp;S1,'Checking Transaction Log'!$C:$C,"&lt;="&amp;T1,'Checking Transaction Log'!$A:$A,"D",'Checking Transaction Log'!$B:$B,2)</f>
        <v>0</v>
      </c>
      <c r="T6" s="232">
        <f t="shared" si="9"/>
        <v>1200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133.10053714285715</v>
      </c>
      <c r="E7" s="289">
        <f t="shared" si="16"/>
        <v>612.55999999999995</v>
      </c>
      <c r="F7" s="289">
        <f t="shared" si="2"/>
        <v>99.54000000000002</v>
      </c>
      <c r="G7" s="269">
        <f t="shared" si="3"/>
        <v>0.13978373823901136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112.1</v>
      </c>
      <c r="R7" s="270">
        <f t="shared" si="8"/>
        <v>37.900000000000006</v>
      </c>
      <c r="S7" s="232">
        <f>SUMIFS('Checking Transaction Log'!$E:$E,'Checking Transaction Log'!$C:$C,"&gt;="&amp;S1,'Checking Transaction Log'!$C:$C,"&lt;="&amp;T1,'Checking Transaction Log'!$A:$A,"D",'Checking Transaction Log'!$B:$B,3)</f>
        <v>0</v>
      </c>
      <c r="T7" s="232">
        <f t="shared" si="9"/>
        <v>150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630.82605857142869</v>
      </c>
      <c r="E8" s="289">
        <f t="shared" si="16"/>
        <v>2903.21</v>
      </c>
      <c r="F8" s="289">
        <f t="shared" si="2"/>
        <v>-1.9300000000000637</v>
      </c>
      <c r="G8" s="269">
        <f t="shared" si="3"/>
        <v>-6.6522362543430802E-4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501.28000000000003</v>
      </c>
      <c r="R8" s="270">
        <f t="shared" si="8"/>
        <v>98.71999999999997</v>
      </c>
      <c r="S8" s="232">
        <f>SUMIFS('Checking Transaction Log'!$E:$E,'Checking Transaction Log'!$C:$C,"&gt;="&amp;S1,'Checking Transaction Log'!$C:$C,"&lt;="&amp;T1,'Checking Transaction Log'!$A:$A,"D",'Checking Transaction Log'!$B:$B,4)</f>
        <v>0</v>
      </c>
      <c r="T8" s="232">
        <f t="shared" si="9"/>
        <v>600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833.87955857142856</v>
      </c>
      <c r="E9" s="289">
        <f t="shared" si="16"/>
        <v>3837.71</v>
      </c>
      <c r="F9" s="289">
        <f t="shared" si="2"/>
        <v>-888.01</v>
      </c>
      <c r="G9" s="269">
        <f t="shared" si="3"/>
        <v>-0.30105095433433915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149.69999999999999</v>
      </c>
      <c r="R9" s="270">
        <f t="shared" si="8"/>
        <v>550.29999999999995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9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748.75570714285709</v>
      </c>
      <c r="E10" s="289">
        <f t="shared" si="16"/>
        <v>3445.95</v>
      </c>
      <c r="F10" s="289">
        <f t="shared" si="2"/>
        <v>561.30999999999983</v>
      </c>
      <c r="G10" s="269">
        <f t="shared" si="3"/>
        <v>0.14007326702035805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407.26</v>
      </c>
      <c r="R10" s="270">
        <f t="shared" si="8"/>
        <v>492.74</v>
      </c>
      <c r="S10" s="232">
        <f>SUMIFS('Checking Transaction Log'!$E:$E,'Checking Transaction Log'!$C:$C,"&gt;="&amp;S1,'Checking Transaction Log'!$C:$C,"&lt;="&amp;T1,'Checking Transaction Log'!$A:$A,"D",'Checking Transaction Log'!$B:$B,6)</f>
        <v>0</v>
      </c>
      <c r="T10" s="232">
        <f t="shared" si="9"/>
        <v>900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439.84712571428577</v>
      </c>
      <c r="E11" s="289">
        <f t="shared" si="16"/>
        <v>2024.2800000000002</v>
      </c>
      <c r="F11" s="289">
        <f t="shared" si="2"/>
        <v>-387.74999999999989</v>
      </c>
      <c r="G11" s="269">
        <f t="shared" si="3"/>
        <v>-0.23693424501842308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70">
        <f t="shared" si="8"/>
        <v>113.47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739.86654857142855</v>
      </c>
      <c r="E12" s="289">
        <f t="shared" si="16"/>
        <v>3405.0399999999995</v>
      </c>
      <c r="F12" s="289">
        <f t="shared" si="2"/>
        <v>-157.63000000000011</v>
      </c>
      <c r="G12" s="269">
        <f t="shared" si="3"/>
        <v>-4.8540221284038676E-2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447.40999999999991</v>
      </c>
      <c r="R12" s="270">
        <f t="shared" si="8"/>
        <v>252.59000000000009</v>
      </c>
      <c r="S12" s="232">
        <f>SUMIFS('Checking Transaction Log'!$E:$E,'Checking Transaction Log'!$C:$C,"&gt;="&amp;S1,'Checking Transaction Log'!$C:$C,"&lt;="&amp;T1,'Checking Transaction Log'!$A:$A,"D",'Checking Transaction Log'!$B:$B,8)</f>
        <v>0</v>
      </c>
      <c r="T12" s="232">
        <f t="shared" si="9"/>
        <v>700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1381.4591142857141</v>
      </c>
      <c r="E14" s="289">
        <f t="shared" ref="E14:E31" si="18">Q14+S14+U14+W14+Y14+AA14+AC14+AE14+I14+K14+M14+O14</f>
        <v>6357.7999999999993</v>
      </c>
      <c r="F14" s="289">
        <f t="shared" ref="F14:F31" si="19">J14+L14+N14+P14</f>
        <v>13.880000000000109</v>
      </c>
      <c r="G14" s="269">
        <f t="shared" ref="G14:G31" si="20">1-((E14/SUM(E14:F14)))</f>
        <v>2.1783893729754311E-3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6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15.557657142857142</v>
      </c>
      <c r="E15" s="289">
        <f t="shared" si="18"/>
        <v>71.599999999999994</v>
      </c>
      <c r="F15" s="289">
        <f t="shared" si="19"/>
        <v>8.4000000000000057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0</v>
      </c>
      <c r="R15" s="270">
        <f t="shared" si="25"/>
        <v>20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337.30782428571433</v>
      </c>
      <c r="E16" s="289">
        <f t="shared" si="18"/>
        <v>1552.3700000000001</v>
      </c>
      <c r="F16" s="289">
        <f t="shared" si="19"/>
        <v>-204.69000000000005</v>
      </c>
      <c r="G16" s="269">
        <f t="shared" si="20"/>
        <v>-0.15188323637658785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180.02338714285713</v>
      </c>
      <c r="E17" s="289">
        <f t="shared" si="18"/>
        <v>828.51</v>
      </c>
      <c r="F17" s="289">
        <f t="shared" si="19"/>
        <v>-8.5100000000000193</v>
      </c>
      <c r="G17" s="269">
        <f t="shared" si="20"/>
        <v>-1.037804878048787E-2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0</v>
      </c>
      <c r="R17" s="270">
        <f t="shared" si="25"/>
        <v>205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149.67943714285718</v>
      </c>
      <c r="E18" s="289">
        <f t="shared" si="18"/>
        <v>688.86000000000013</v>
      </c>
      <c r="F18" s="289">
        <f t="shared" si="19"/>
        <v>153.32</v>
      </c>
      <c r="G18" s="269">
        <f t="shared" si="20"/>
        <v>0.18205134294331371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0</v>
      </c>
      <c r="T18" s="232">
        <f t="shared" si="26"/>
        <v>180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147.76949571428571</v>
      </c>
      <c r="E19" s="289">
        <f t="shared" si="18"/>
        <v>680.06999999999994</v>
      </c>
      <c r="F19" s="289">
        <f t="shared" si="19"/>
        <v>16.849999999999994</v>
      </c>
      <c r="G19" s="269">
        <f t="shared" si="20"/>
        <v>2.4177810939562727E-2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0</v>
      </c>
      <c r="T19" s="232">
        <f t="shared" si="26"/>
        <v>140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158.23832142857142</v>
      </c>
      <c r="E20" s="289">
        <f t="shared" si="18"/>
        <v>728.25</v>
      </c>
      <c r="F20" s="289">
        <f t="shared" si="19"/>
        <v>-226.88</v>
      </c>
      <c r="G20" s="269">
        <f t="shared" si="20"/>
        <v>-0.45252009493986467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181.44660857142856</v>
      </c>
      <c r="E21" s="289">
        <f t="shared" si="18"/>
        <v>835.06</v>
      </c>
      <c r="F21" s="289">
        <f t="shared" si="19"/>
        <v>-835.06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0</v>
      </c>
      <c r="T21" s="232">
        <f t="shared" si="26"/>
        <v>0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202.2560614285714</v>
      </c>
      <c r="E22" s="289">
        <f t="shared" si="18"/>
        <v>930.82999999999993</v>
      </c>
      <c r="F22" s="289">
        <f t="shared" si="19"/>
        <v>-209.18</v>
      </c>
      <c r="G22" s="269">
        <f t="shared" si="20"/>
        <v>-0.28986350724035215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0</v>
      </c>
      <c r="T22" s="232">
        <f t="shared" si="26"/>
        <v>145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434.57142857142861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217.28571428571431</v>
      </c>
      <c r="E24" s="289">
        <f t="shared" si="18"/>
        <v>1000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6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0</v>
      </c>
      <c r="E25" s="289">
        <f t="shared" si="18"/>
        <v>0</v>
      </c>
      <c r="F25" s="289">
        <f t="shared" si="19"/>
        <v>2400</v>
      </c>
      <c r="G25" s="269">
        <f t="shared" si="20"/>
        <v>1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0</v>
      </c>
      <c r="R25" s="270">
        <f t="shared" si="25"/>
        <v>600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104.74475142857143</v>
      </c>
      <c r="E26" s="289">
        <f t="shared" si="18"/>
        <v>482.05999999999995</v>
      </c>
      <c r="F26" s="289">
        <f t="shared" si="19"/>
        <v>-61.059999999999988</v>
      </c>
      <c r="G26" s="269">
        <f t="shared" si="20"/>
        <v>-0.14503562945368165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116.79976285714285</v>
      </c>
      <c r="E27" s="289">
        <f t="shared" si="18"/>
        <v>537.54</v>
      </c>
      <c r="F27" s="289">
        <f t="shared" si="19"/>
        <v>-41.759999999999977</v>
      </c>
      <c r="G27" s="269">
        <f t="shared" si="20"/>
        <v>-8.4230908870870147E-2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95.78</v>
      </c>
      <c r="R27" s="270">
        <f t="shared" si="25"/>
        <v>4.2199999999999989</v>
      </c>
      <c r="S27" s="232">
        <f>SUMIFS('Checking Transaction Log'!$E:$E,'Checking Transaction Log'!$C:$C,"&gt;="&amp;S1,'Checking Transaction Log'!$C:$C,"&lt;="&amp;T1,'Checking Transaction Log'!$A:$A,"F",'Checking Transaction Log'!$B:$B,22)</f>
        <v>0</v>
      </c>
      <c r="T27" s="232">
        <f t="shared" si="26"/>
        <v>100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1140.9281742857145</v>
      </c>
      <c r="E28" s="289">
        <f t="shared" si="18"/>
        <v>5250.8200000000006</v>
      </c>
      <c r="F28" s="289">
        <f t="shared" si="19"/>
        <v>78.639999999999418</v>
      </c>
      <c r="G28" s="269">
        <f t="shared" si="20"/>
        <v>1.4755716338991087E-2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529.46</v>
      </c>
      <c r="R28" s="270">
        <f t="shared" si="25"/>
        <v>670.54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6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120.30240857142857</v>
      </c>
      <c r="E29" s="289">
        <f t="shared" si="18"/>
        <v>553.66</v>
      </c>
      <c r="F29" s="289">
        <f t="shared" si="19"/>
        <v>36.260000000000005</v>
      </c>
      <c r="G29" s="269">
        <f t="shared" si="20"/>
        <v>6.1465961486303233E-2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6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83.361664285714298</v>
      </c>
      <c r="E30" s="289">
        <f t="shared" si="18"/>
        <v>383.65000000000003</v>
      </c>
      <c r="F30" s="289">
        <f t="shared" si="19"/>
        <v>-53.849999999999994</v>
      </c>
      <c r="G30" s="269">
        <f t="shared" si="20"/>
        <v>-0.16328077622801684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29.8</v>
      </c>
      <c r="R30" s="270">
        <f t="shared" si="25"/>
        <v>45.2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63.949358571428569</v>
      </c>
      <c r="E31" s="289">
        <f t="shared" si="18"/>
        <v>294.31</v>
      </c>
      <c r="F31" s="289">
        <f t="shared" si="19"/>
        <v>28.039999999999992</v>
      </c>
      <c r="G31" s="269">
        <f t="shared" si="20"/>
        <v>8.6986195129517663E-2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22.35</v>
      </c>
      <c r="R31" s="270">
        <f t="shared" si="25"/>
        <v>52.65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304.20000000000005</v>
      </c>
      <c r="E33" s="289">
        <f t="shared" ref="E33:E43" si="34">Q33+S33+U33+W33+Y33+AA33+AC33+AE33+I33+K33+M33+O33</f>
        <v>1400</v>
      </c>
      <c r="F33" s="289">
        <f t="shared" ref="F33:F43" si="35">J33+L33+N33+P33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0</v>
      </c>
      <c r="R33" s="270">
        <f t="shared" ref="R33:R43" si="41">H33-Q33</f>
        <v>350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278.12571428571431</v>
      </c>
      <c r="E34" s="289">
        <f t="shared" si="34"/>
        <v>1280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0</v>
      </c>
      <c r="R34" s="270">
        <f t="shared" si="41"/>
        <v>320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21.728571428571431</v>
      </c>
      <c r="E35" s="289">
        <f t="shared" si="34"/>
        <v>100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0</v>
      </c>
      <c r="R35" s="270">
        <f t="shared" si="41"/>
        <v>25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21.728571428571431</v>
      </c>
      <c r="E36" s="289">
        <f t="shared" si="34"/>
        <v>100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0</v>
      </c>
      <c r="R36" s="270">
        <f t="shared" si="41"/>
        <v>25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39.111428571428576</v>
      </c>
      <c r="E37" s="289">
        <f t="shared" si="34"/>
        <v>180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0</v>
      </c>
      <c r="R37" s="270">
        <f t="shared" si="41"/>
        <v>45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347.6571428571429</v>
      </c>
      <c r="E38" s="289">
        <f t="shared" si="34"/>
        <v>1600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0</v>
      </c>
      <c r="R38" s="270">
        <f t="shared" si="41"/>
        <v>400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325.92857142857144</v>
      </c>
      <c r="E39" s="289">
        <f t="shared" si="34"/>
        <v>1500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0</v>
      </c>
      <c r="R39" s="270">
        <f t="shared" si="41"/>
        <v>375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86.914285714285725</v>
      </c>
      <c r="E40" s="289">
        <f t="shared" si="34"/>
        <v>400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0</v>
      </c>
      <c r="R40" s="270">
        <f t="shared" si="41"/>
        <v>100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73.877142857142857</v>
      </c>
      <c r="E41" s="289">
        <f t="shared" si="34"/>
        <v>340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0</v>
      </c>
      <c r="R41" s="270">
        <f t="shared" si="41"/>
        <v>85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199.90285714285716</v>
      </c>
      <c r="E42" s="289">
        <f t="shared" si="34"/>
        <v>920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0</v>
      </c>
      <c r="R42" s="270">
        <f t="shared" si="41"/>
        <v>230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39.111428571428576</v>
      </c>
      <c r="E43" s="289">
        <f t="shared" si="34"/>
        <v>180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0</v>
      </c>
      <c r="R43" s="270">
        <f t="shared" si="41"/>
        <v>45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54.321428571428577</v>
      </c>
      <c r="E45" s="289">
        <f t="shared" ref="E45:E46" si="50">Q45+S45+U45+W45+Y45+AA45+AC45+AE45+I45+K45+M45+O45</f>
        <v>250</v>
      </c>
      <c r="F45" s="289">
        <f t="shared" ref="F45:F46" si="51">J45+L45+N45+P45</f>
        <v>0</v>
      </c>
      <c r="G45" s="269">
        <f t="shared" ref="G45:G46" si="52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3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4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5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6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7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0</v>
      </c>
      <c r="T45" s="232">
        <f t="shared" ref="T45:T46" si="58">H45-S45</f>
        <v>50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9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60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1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2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3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4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3669.0757071428566</v>
      </c>
      <c r="E46" s="289">
        <f t="shared" si="50"/>
        <v>16885.949999999997</v>
      </c>
      <c r="F46" s="289">
        <f t="shared" si="51"/>
        <v>-817.21597936001172</v>
      </c>
      <c r="G46" s="269">
        <f t="shared" si="52"/>
        <v>-5.0857521090977853E-2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3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4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5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6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0</v>
      </c>
      <c r="R46" s="270">
        <f t="shared" si="57"/>
        <v>4017.1835051599969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8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9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60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1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2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3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4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5">(E49/(TODAY()-$I$1))*30.42</f>
        <v>8710.1477357142849</v>
      </c>
      <c r="E49" s="268">
        <f t="shared" ref="E49:E52" si="66">Q49+S49+U49+W49+Y49+AA49+AC49+AE49+I49+K49+M49+O49</f>
        <v>40086.149999999994</v>
      </c>
      <c r="F49" s="268">
        <f>E49-('Proposed Budget'!J68*14)</f>
        <v>-24283.418043619997</v>
      </c>
      <c r="G49" s="246">
        <f t="shared" ref="G49:G50" si="67">(E49/(E49-F49))-1</f>
        <v>-0.37724997668408089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4597.82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5"/>
        <v>6131.4291257142859</v>
      </c>
      <c r="E50" s="268">
        <f t="shared" si="66"/>
        <v>28218.28</v>
      </c>
      <c r="F50" s="268">
        <f>E50-('Proposed Budget'!J44*14)</f>
        <v>-10474.689069999993</v>
      </c>
      <c r="G50" s="246">
        <f t="shared" si="67"/>
        <v>-0.270712982791527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2763.78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5"/>
        <v>914.57947285714306</v>
      </c>
      <c r="E51" s="268">
        <f t="shared" si="66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5"/>
        <v>695.3142857142858</v>
      </c>
      <c r="E52" s="268">
        <f t="shared" si="66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75713.539999999994</v>
      </c>
      <c r="F54" s="297">
        <f>F49+F50+E52</f>
        <v>-31558.10711361999</v>
      </c>
      <c r="G54" s="246">
        <f>(E54/(E54-F54))-1</f>
        <v>-0.29418870654791263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7611.6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92"/>
  <sheetViews>
    <sheetView tabSelected="1" workbookViewId="0">
      <pane ySplit="4" topLeftCell="A5" activePane="bottomLeft" state="frozen"/>
      <selection pane="bottomLeft" activeCell="D11" sqref="D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55" t="s">
        <v>261</v>
      </c>
      <c r="B1" s="553"/>
      <c r="C1" s="298" t="s">
        <v>268</v>
      </c>
      <c r="D1" s="299" t="s">
        <v>269</v>
      </c>
      <c r="E1" s="556" t="s">
        <v>270</v>
      </c>
      <c r="F1" s="553"/>
      <c r="G1" s="300">
        <f t="array" aca="1" ref="G1" ca="1">(SUM(INDIRECT("g5:g5")))+J2+L2+N2+P2-R2+T2-G895</f>
        <v>4331.9699999999848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7" t="s">
        <v>39</v>
      </c>
      <c r="R1" s="553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56" t="s">
        <v>39</v>
      </c>
      <c r="F2" s="553"/>
      <c r="G2" s="300">
        <f>R2</f>
        <v>100</v>
      </c>
      <c r="H2" s="301"/>
      <c r="I2" s="314" t="s">
        <v>275</v>
      </c>
      <c r="J2" s="303">
        <f>SUMIFS(E:E,I:I,"1")</f>
        <v>1483.2700000000002</v>
      </c>
      <c r="K2" s="304" t="s">
        <v>276</v>
      </c>
      <c r="L2" s="305">
        <f>(SUMIFS(E:E,I:I,"2"))</f>
        <v>546.15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100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56" t="s">
        <v>280</v>
      </c>
      <c r="F3" s="553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22</v>
      </c>
      <c r="C5" s="298">
        <v>46162</v>
      </c>
      <c r="D5" s="299" t="s">
        <v>323</v>
      </c>
      <c r="E5" s="522">
        <v>20.22</v>
      </c>
      <c r="F5" s="522"/>
      <c r="G5" s="333">
        <f t="shared" ref="G5:G98" si="0">G6-E5+F5</f>
        <v>2402.5499999999852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5</v>
      </c>
      <c r="C6" s="298">
        <v>46162</v>
      </c>
      <c r="D6" s="299" t="s">
        <v>873</v>
      </c>
      <c r="E6" s="522">
        <v>30</v>
      </c>
      <c r="F6" s="522"/>
      <c r="G6" s="333">
        <f t="shared" si="0"/>
        <v>2422.769999999985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6</v>
      </c>
      <c r="C7" s="298">
        <v>46161</v>
      </c>
      <c r="D7" s="299" t="s">
        <v>872</v>
      </c>
      <c r="E7" s="522">
        <v>63.99</v>
      </c>
      <c r="F7" s="522"/>
      <c r="G7" s="333">
        <f t="shared" si="0"/>
        <v>2452.769999999985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4</v>
      </c>
      <c r="C8" s="298">
        <v>46161</v>
      </c>
      <c r="D8" s="299" t="s">
        <v>296</v>
      </c>
      <c r="E8" s="522">
        <v>43.46</v>
      </c>
      <c r="F8" s="522"/>
      <c r="G8" s="333">
        <f t="shared" si="0"/>
        <v>2516.7599999999848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3</v>
      </c>
      <c r="C9" s="298">
        <v>46161</v>
      </c>
      <c r="D9" s="299" t="s">
        <v>296</v>
      </c>
      <c r="E9" s="522">
        <v>8.7200000000000006</v>
      </c>
      <c r="F9" s="522"/>
      <c r="G9" s="333">
        <f t="shared" si="0"/>
        <v>2560.2199999999848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2</v>
      </c>
      <c r="C10" s="298">
        <v>46161</v>
      </c>
      <c r="D10" s="299" t="s">
        <v>301</v>
      </c>
      <c r="E10" s="522">
        <v>30.9</v>
      </c>
      <c r="F10" s="522"/>
      <c r="G10" s="333">
        <f t="shared" si="0"/>
        <v>2568.9399999999846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22</v>
      </c>
      <c r="C11" s="298">
        <v>46161</v>
      </c>
      <c r="D11" s="299" t="s">
        <v>328</v>
      </c>
      <c r="E11" s="522">
        <v>7.46</v>
      </c>
      <c r="F11" s="522"/>
      <c r="G11" s="333">
        <f t="shared" si="0"/>
        <v>2599.8399999999847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46161</v>
      </c>
      <c r="D12" s="299" t="s">
        <v>870</v>
      </c>
      <c r="E12" s="522">
        <v>31.05</v>
      </c>
      <c r="F12" s="522"/>
      <c r="G12" s="333">
        <f t="shared" si="0"/>
        <v>2607.2999999999847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2</v>
      </c>
      <c r="C13" s="298">
        <v>46161</v>
      </c>
      <c r="D13" s="299" t="s">
        <v>871</v>
      </c>
      <c r="E13" s="522">
        <v>54.41</v>
      </c>
      <c r="F13" s="522"/>
      <c r="G13" s="333">
        <f t="shared" si="0"/>
        <v>2638.3499999999849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22</v>
      </c>
      <c r="C14" s="298">
        <v>46160</v>
      </c>
      <c r="D14" s="299" t="s">
        <v>401</v>
      </c>
      <c r="E14" s="522">
        <v>13.84</v>
      </c>
      <c r="F14" s="522"/>
      <c r="G14" s="333">
        <f t="shared" si="0"/>
        <v>2692.7599999999848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/>
      <c r="B15" s="330"/>
      <c r="C15" s="298">
        <v>46160</v>
      </c>
      <c r="D15" s="299" t="s">
        <v>300</v>
      </c>
      <c r="E15" s="522">
        <v>138.44</v>
      </c>
      <c r="F15" s="522"/>
      <c r="G15" s="333">
        <f t="shared" si="0"/>
        <v>2706.5999999999849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46160</v>
      </c>
      <c r="D16" s="299" t="s">
        <v>353</v>
      </c>
      <c r="E16" s="522">
        <v>25.48</v>
      </c>
      <c r="F16" s="522"/>
      <c r="G16" s="333">
        <f t="shared" si="0"/>
        <v>2845.039999999985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17</v>
      </c>
      <c r="C17" s="298">
        <v>46160</v>
      </c>
      <c r="D17" s="299" t="s">
        <v>188</v>
      </c>
      <c r="E17" s="522">
        <v>42.65</v>
      </c>
      <c r="F17" s="522"/>
      <c r="G17" s="333">
        <f t="shared" si="0"/>
        <v>2870.519999999985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15</v>
      </c>
      <c r="C18" s="298">
        <v>46160</v>
      </c>
      <c r="D18" s="299" t="s">
        <v>185</v>
      </c>
      <c r="E18" s="522">
        <v>101.37</v>
      </c>
      <c r="F18" s="522"/>
      <c r="G18" s="333">
        <f t="shared" si="0"/>
        <v>2913.1699999999851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335</v>
      </c>
      <c r="B19" s="330" t="s">
        <v>335</v>
      </c>
      <c r="C19" s="298">
        <v>46160</v>
      </c>
      <c r="D19" s="299" t="s">
        <v>336</v>
      </c>
      <c r="E19" s="522">
        <v>93.13</v>
      </c>
      <c r="F19" s="522"/>
      <c r="G19" s="333">
        <f t="shared" si="0"/>
        <v>3014.539999999985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294</v>
      </c>
      <c r="B20" s="330">
        <v>11</v>
      </c>
      <c r="C20" s="298">
        <v>46160</v>
      </c>
      <c r="D20" s="299" t="s">
        <v>178</v>
      </c>
      <c r="E20" s="522">
        <v>267.68</v>
      </c>
      <c r="F20" s="522"/>
      <c r="G20" s="333">
        <f t="shared" si="0"/>
        <v>3107.6699999999851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23</v>
      </c>
      <c r="C21" s="298">
        <v>46160</v>
      </c>
      <c r="D21" s="299" t="s">
        <v>63</v>
      </c>
      <c r="E21" s="522">
        <v>529.46</v>
      </c>
      <c r="F21" s="522"/>
      <c r="G21" s="333">
        <f t="shared" si="0"/>
        <v>3375.3499999999849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1</v>
      </c>
      <c r="C22" s="298">
        <v>46159</v>
      </c>
      <c r="D22" s="299" t="s">
        <v>311</v>
      </c>
      <c r="E22" s="522">
        <v>148.25</v>
      </c>
      <c r="F22" s="522"/>
      <c r="G22" s="333">
        <f t="shared" si="0"/>
        <v>3904.8099999999849</v>
      </c>
      <c r="H22" s="334"/>
      <c r="I22" s="335">
        <v>2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1</v>
      </c>
      <c r="C23" s="298">
        <v>46159</v>
      </c>
      <c r="D23" s="299" t="s">
        <v>306</v>
      </c>
      <c r="E23" s="522">
        <v>90.2</v>
      </c>
      <c r="F23" s="522"/>
      <c r="G23" s="333">
        <f t="shared" si="0"/>
        <v>4053.0599999999849</v>
      </c>
      <c r="H23" s="334"/>
      <c r="I23" s="335">
        <v>2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21</v>
      </c>
      <c r="C24" s="298">
        <v>46159</v>
      </c>
      <c r="D24" s="299" t="s">
        <v>194</v>
      </c>
      <c r="E24" s="522">
        <v>81</v>
      </c>
      <c r="F24" s="522"/>
      <c r="G24" s="333">
        <f t="shared" si="0"/>
        <v>4143.2599999999848</v>
      </c>
      <c r="H24" s="334"/>
      <c r="I24" s="335">
        <v>2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6</v>
      </c>
      <c r="C25" s="298">
        <v>46159</v>
      </c>
      <c r="D25" s="299" t="s">
        <v>300</v>
      </c>
      <c r="E25" s="522">
        <v>38.33</v>
      </c>
      <c r="F25" s="522"/>
      <c r="G25" s="333">
        <f t="shared" si="0"/>
        <v>4224.2599999999848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42</v>
      </c>
      <c r="C26" s="298">
        <v>46159</v>
      </c>
      <c r="D26" s="299" t="s">
        <v>333</v>
      </c>
      <c r="E26" s="522">
        <v>29.8</v>
      </c>
      <c r="F26" s="522"/>
      <c r="G26" s="333">
        <f t="shared" si="0"/>
        <v>4262.5899999999847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294</v>
      </c>
      <c r="B27" s="330">
        <v>43</v>
      </c>
      <c r="C27" s="298">
        <v>46159</v>
      </c>
      <c r="D27" s="299" t="s">
        <v>333</v>
      </c>
      <c r="E27" s="522">
        <v>22.35</v>
      </c>
      <c r="F27" s="522"/>
      <c r="G27" s="333">
        <f t="shared" si="0"/>
        <v>4292.3899999999849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8</v>
      </c>
      <c r="C28" s="298">
        <v>46159</v>
      </c>
      <c r="D28" s="299" t="s">
        <v>319</v>
      </c>
      <c r="E28" s="522">
        <v>50.75</v>
      </c>
      <c r="F28" s="522"/>
      <c r="G28" s="333">
        <f t="shared" si="0"/>
        <v>4314.7399999999852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46158</v>
      </c>
      <c r="D29" s="299" t="s">
        <v>340</v>
      </c>
      <c r="E29" s="522">
        <v>21.3</v>
      </c>
      <c r="F29" s="522"/>
      <c r="G29" s="333">
        <f t="shared" si="0"/>
        <v>4365.4899999999852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46158</v>
      </c>
      <c r="D30" s="299" t="s">
        <v>319</v>
      </c>
      <c r="E30" s="522">
        <v>41.46</v>
      </c>
      <c r="F30" s="522"/>
      <c r="G30" s="333">
        <f t="shared" si="0"/>
        <v>4386.7899999999854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/>
      <c r="B31" s="330"/>
      <c r="C31" s="298">
        <v>46158</v>
      </c>
      <c r="D31" s="299" t="s">
        <v>850</v>
      </c>
      <c r="E31" s="522">
        <v>95.85</v>
      </c>
      <c r="F31" s="522"/>
      <c r="G31" s="333">
        <f t="shared" si="0"/>
        <v>4428.2499999999854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/>
      <c r="B32" s="330"/>
      <c r="C32" s="298">
        <v>46158</v>
      </c>
      <c r="D32" s="299" t="s">
        <v>848</v>
      </c>
      <c r="E32" s="522">
        <v>87.13</v>
      </c>
      <c r="F32" s="522"/>
      <c r="G32" s="333">
        <f t="shared" si="0"/>
        <v>4524.0999999999858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4</v>
      </c>
      <c r="C33" s="298">
        <v>46158</v>
      </c>
      <c r="D33" s="299" t="s">
        <v>310</v>
      </c>
      <c r="E33" s="522">
        <v>48.15</v>
      </c>
      <c r="F33" s="522"/>
      <c r="G33" s="333">
        <f t="shared" si="0"/>
        <v>4611.2299999999859</v>
      </c>
      <c r="H33" s="334"/>
      <c r="I33" s="335">
        <v>2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8</v>
      </c>
      <c r="C34" s="298">
        <v>46158</v>
      </c>
      <c r="D34" s="299" t="s">
        <v>308</v>
      </c>
      <c r="E34" s="522">
        <v>75.069999999999993</v>
      </c>
      <c r="F34" s="522"/>
      <c r="G34" s="333">
        <f t="shared" si="0"/>
        <v>4659.3799999999856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46158</v>
      </c>
      <c r="D35" s="299" t="s">
        <v>308</v>
      </c>
      <c r="E35" s="522">
        <v>75</v>
      </c>
      <c r="F35" s="522"/>
      <c r="G35" s="333">
        <f t="shared" si="0"/>
        <v>4734.4499999999853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3</v>
      </c>
      <c r="C36" s="298">
        <v>46158</v>
      </c>
      <c r="D36" s="299" t="s">
        <v>348</v>
      </c>
      <c r="E36" s="522">
        <v>8.3800000000000008</v>
      </c>
      <c r="F36" s="522"/>
      <c r="G36" s="333">
        <f t="shared" si="0"/>
        <v>4809.4499999999853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8</v>
      </c>
      <c r="C37" s="298">
        <v>46157</v>
      </c>
      <c r="D37" s="299" t="s">
        <v>319</v>
      </c>
      <c r="E37" s="522">
        <v>63.55</v>
      </c>
      <c r="F37" s="522"/>
      <c r="G37" s="333">
        <f t="shared" si="0"/>
        <v>4817.8299999999854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4</v>
      </c>
      <c r="C38" s="298">
        <v>46157</v>
      </c>
      <c r="D38" s="299" t="s">
        <v>296</v>
      </c>
      <c r="E38" s="522">
        <v>45.1</v>
      </c>
      <c r="F38" s="522"/>
      <c r="G38" s="333">
        <f t="shared" si="0"/>
        <v>4881.3799999999856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46157</v>
      </c>
      <c r="D39" s="299" t="s">
        <v>296</v>
      </c>
      <c r="E39" s="522">
        <v>24.54</v>
      </c>
      <c r="F39" s="522"/>
      <c r="G39" s="333">
        <f t="shared" si="0"/>
        <v>4926.4799999999859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46157</v>
      </c>
      <c r="D40" s="299" t="s">
        <v>334</v>
      </c>
      <c r="E40" s="522">
        <v>14.28</v>
      </c>
      <c r="F40" s="522"/>
      <c r="G40" s="333">
        <f t="shared" si="0"/>
        <v>4951.0199999999859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/>
      <c r="B41" s="330"/>
      <c r="C41" s="298">
        <v>46157</v>
      </c>
      <c r="D41" s="299" t="s">
        <v>506</v>
      </c>
      <c r="E41" s="522">
        <v>146.15</v>
      </c>
      <c r="F41" s="522"/>
      <c r="G41" s="333">
        <f t="shared" si="0"/>
        <v>4965.2999999999856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46157</v>
      </c>
      <c r="D42" s="299" t="s">
        <v>869</v>
      </c>
      <c r="E42" s="522">
        <v>202.87</v>
      </c>
      <c r="F42" s="522"/>
      <c r="G42" s="333">
        <f>G43-E42+F42</f>
        <v>5111.4499999999853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6</v>
      </c>
      <c r="C43" s="298">
        <v>46157</v>
      </c>
      <c r="D43" s="299" t="s">
        <v>300</v>
      </c>
      <c r="E43" s="522">
        <v>14.9</v>
      </c>
      <c r="F43" s="522"/>
      <c r="G43" s="333">
        <f t="shared" si="0"/>
        <v>5314.3199999999852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291</v>
      </c>
      <c r="B44" s="330">
        <v>38</v>
      </c>
      <c r="C44" s="298">
        <v>46157</v>
      </c>
      <c r="D44" s="299" t="s">
        <v>293</v>
      </c>
      <c r="E44" s="522"/>
      <c r="F44" s="522">
        <v>4597.82</v>
      </c>
      <c r="G44" s="333">
        <f t="shared" si="0"/>
        <v>5329.2199999999848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8</v>
      </c>
      <c r="C45" s="298">
        <v>46156</v>
      </c>
      <c r="D45" s="299" t="s">
        <v>868</v>
      </c>
      <c r="E45" s="522">
        <v>34.96</v>
      </c>
      <c r="F45" s="522"/>
      <c r="G45" s="333">
        <f t="shared" si="0"/>
        <v>731.39999999998463</v>
      </c>
      <c r="H45" s="334"/>
      <c r="I45" s="335">
        <v>2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46156</v>
      </c>
      <c r="D46" s="299" t="s">
        <v>408</v>
      </c>
      <c r="E46" s="522">
        <v>23.9</v>
      </c>
      <c r="F46" s="522"/>
      <c r="G46" s="333">
        <f t="shared" si="0"/>
        <v>766.35999999998467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24</v>
      </c>
      <c r="C47" s="298">
        <v>46156</v>
      </c>
      <c r="D47" s="299" t="s">
        <v>861</v>
      </c>
      <c r="E47" s="522">
        <v>109.92</v>
      </c>
      <c r="F47" s="522"/>
      <c r="G47" s="333">
        <f t="shared" si="0"/>
        <v>790.25999999998464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46156</v>
      </c>
      <c r="D48" s="299" t="s">
        <v>334</v>
      </c>
      <c r="E48" s="522">
        <v>24.34</v>
      </c>
      <c r="F48" s="522"/>
      <c r="G48" s="333">
        <f t="shared" si="0"/>
        <v>900.1799999999846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5</v>
      </c>
      <c r="C49" s="298">
        <v>46156</v>
      </c>
      <c r="D49" s="299" t="s">
        <v>847</v>
      </c>
      <c r="E49" s="522">
        <v>24.89</v>
      </c>
      <c r="F49" s="522"/>
      <c r="G49" s="333">
        <f t="shared" si="0"/>
        <v>924.51999999998463</v>
      </c>
      <c r="H49" s="334"/>
      <c r="I49" s="335">
        <v>2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46156</v>
      </c>
      <c r="D50" s="299" t="s">
        <v>847</v>
      </c>
      <c r="E50" s="522">
        <v>11.2</v>
      </c>
      <c r="F50" s="522"/>
      <c r="G50" s="333">
        <f t="shared" si="0"/>
        <v>949.40999999998462</v>
      </c>
      <c r="H50" s="334"/>
      <c r="I50" s="335">
        <v>2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46156</v>
      </c>
      <c r="D51" s="299" t="s">
        <v>324</v>
      </c>
      <c r="E51" s="522">
        <v>22.04</v>
      </c>
      <c r="F51" s="522"/>
      <c r="G51" s="333">
        <f t="shared" si="0"/>
        <v>960.60999999998467</v>
      </c>
      <c r="H51" s="334"/>
      <c r="I51" s="335">
        <v>2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291</v>
      </c>
      <c r="B52" s="330">
        <v>39</v>
      </c>
      <c r="C52" s="298">
        <v>46156</v>
      </c>
      <c r="D52" s="299" t="s">
        <v>292</v>
      </c>
      <c r="E52" s="522"/>
      <c r="F52" s="522">
        <v>2763.78</v>
      </c>
      <c r="G52" s="333">
        <f t="shared" si="0"/>
        <v>982.64999999998463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291</v>
      </c>
      <c r="B53" s="330">
        <v>41</v>
      </c>
      <c r="C53" s="298">
        <v>46156</v>
      </c>
      <c r="D53" s="299" t="s">
        <v>299</v>
      </c>
      <c r="E53" s="522"/>
      <c r="F53" s="522">
        <v>250</v>
      </c>
      <c r="G53" s="333">
        <f t="shared" si="0"/>
        <v>-1781.1300000000156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335</v>
      </c>
      <c r="B54" s="330" t="s">
        <v>335</v>
      </c>
      <c r="C54" s="298">
        <v>46156</v>
      </c>
      <c r="D54" s="299" t="s">
        <v>460</v>
      </c>
      <c r="E54" s="522"/>
      <c r="F54" s="522">
        <v>100</v>
      </c>
      <c r="G54" s="333">
        <f t="shared" si="0"/>
        <v>-2031.1300000000156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6</v>
      </c>
      <c r="C55" s="298">
        <v>46156</v>
      </c>
      <c r="D55" s="299" t="s">
        <v>300</v>
      </c>
      <c r="E55" s="522">
        <v>13.3</v>
      </c>
      <c r="F55" s="522"/>
      <c r="G55" s="333">
        <f t="shared" si="0"/>
        <v>-2131.1300000000156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46155</v>
      </c>
      <c r="D56" s="299" t="s">
        <v>296</v>
      </c>
      <c r="E56" s="522">
        <v>14.67</v>
      </c>
      <c r="F56" s="522"/>
      <c r="G56" s="333">
        <f t="shared" si="0"/>
        <v>-2117.8300000000154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8</v>
      </c>
      <c r="C57" s="298">
        <v>46155</v>
      </c>
      <c r="D57" s="299" t="s">
        <v>319</v>
      </c>
      <c r="E57" s="522">
        <v>22.96</v>
      </c>
      <c r="F57" s="522"/>
      <c r="G57" s="333">
        <f t="shared" si="0"/>
        <v>-2103.1600000000153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287</v>
      </c>
      <c r="B58" s="330" t="s">
        <v>287</v>
      </c>
      <c r="C58" s="298">
        <v>46155</v>
      </c>
      <c r="D58" s="299" t="s">
        <v>856</v>
      </c>
      <c r="E58" s="522">
        <v>100</v>
      </c>
      <c r="F58" s="522">
        <v>100</v>
      </c>
      <c r="G58" s="333">
        <f t="shared" si="0"/>
        <v>-2080.2000000000153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4</v>
      </c>
      <c r="C59" s="298">
        <v>46154</v>
      </c>
      <c r="D59" s="299" t="s">
        <v>455</v>
      </c>
      <c r="E59" s="522">
        <v>43.14</v>
      </c>
      <c r="F59" s="522"/>
      <c r="G59" s="333">
        <f t="shared" si="0"/>
        <v>-2080.2000000000153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3</v>
      </c>
      <c r="C60" s="298">
        <v>46154</v>
      </c>
      <c r="D60" s="299" t="s">
        <v>455</v>
      </c>
      <c r="E60" s="522">
        <v>7.29</v>
      </c>
      <c r="F60" s="522"/>
      <c r="G60" s="333">
        <f t="shared" si="0"/>
        <v>-2037.0600000000154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19</v>
      </c>
      <c r="C61" s="298">
        <v>46154</v>
      </c>
      <c r="D61" s="299" t="s">
        <v>191</v>
      </c>
      <c r="E61" s="522">
        <v>200</v>
      </c>
      <c r="F61" s="522"/>
      <c r="G61" s="333">
        <f t="shared" si="0"/>
        <v>-2029.7700000000154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6</v>
      </c>
      <c r="C62" s="298">
        <v>46154</v>
      </c>
      <c r="D62" s="299" t="s">
        <v>446</v>
      </c>
      <c r="E62" s="522">
        <v>-0.06</v>
      </c>
      <c r="F62" s="522"/>
      <c r="G62" s="333">
        <f t="shared" si="0"/>
        <v>-1829.7700000000154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2</v>
      </c>
      <c r="C63" s="298">
        <v>46154</v>
      </c>
      <c r="D63" s="299" t="s">
        <v>301</v>
      </c>
      <c r="E63" s="522">
        <v>21.55</v>
      </c>
      <c r="F63" s="522"/>
      <c r="G63" s="333">
        <f t="shared" si="0"/>
        <v>-1829.8300000000154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3</v>
      </c>
      <c r="C64" s="298">
        <v>46153</v>
      </c>
      <c r="D64" s="299" t="s">
        <v>296</v>
      </c>
      <c r="E64" s="522">
        <v>4.79</v>
      </c>
      <c r="F64" s="522"/>
      <c r="G64" s="333">
        <f t="shared" si="0"/>
        <v>-1808.2800000000154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4</v>
      </c>
      <c r="C65" s="298">
        <v>46153</v>
      </c>
      <c r="D65" s="299" t="s">
        <v>296</v>
      </c>
      <c r="E65" s="522">
        <v>66.59</v>
      </c>
      <c r="F65" s="522"/>
      <c r="G65" s="333">
        <f t="shared" si="0"/>
        <v>-1803.4900000000155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46153</v>
      </c>
      <c r="D66" s="299" t="s">
        <v>844</v>
      </c>
      <c r="E66" s="522">
        <v>-51.06</v>
      </c>
      <c r="F66" s="522">
        <v>-51.06</v>
      </c>
      <c r="G66" s="333">
        <f t="shared" si="0"/>
        <v>-1736.9000000000156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22</v>
      </c>
      <c r="C67" s="298">
        <v>46153</v>
      </c>
      <c r="D67" s="299" t="s">
        <v>352</v>
      </c>
      <c r="E67" s="522">
        <v>21.29</v>
      </c>
      <c r="F67" s="522"/>
      <c r="G67" s="333">
        <f t="shared" si="0"/>
        <v>-1736.9000000000156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8</v>
      </c>
      <c r="C68" s="298">
        <v>46152</v>
      </c>
      <c r="D68" s="299" t="s">
        <v>319</v>
      </c>
      <c r="E68" s="522">
        <v>59.25</v>
      </c>
      <c r="F68" s="522"/>
      <c r="G68" s="333">
        <f t="shared" si="0"/>
        <v>-1715.6100000000156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1</v>
      </c>
      <c r="C69" s="298">
        <v>46152</v>
      </c>
      <c r="D69" s="299" t="s">
        <v>304</v>
      </c>
      <c r="E69" s="522">
        <v>145.94999999999999</v>
      </c>
      <c r="F69" s="522"/>
      <c r="G69" s="333">
        <f t="shared" si="0"/>
        <v>-1656.3600000000156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1</v>
      </c>
      <c r="C70" s="298">
        <v>46152</v>
      </c>
      <c r="D70" s="299" t="s">
        <v>311</v>
      </c>
      <c r="E70" s="522">
        <v>131.9</v>
      </c>
      <c r="F70" s="522"/>
      <c r="G70" s="333">
        <f t="shared" si="0"/>
        <v>-1510.4100000000155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46152</v>
      </c>
      <c r="D71" s="299" t="s">
        <v>851</v>
      </c>
      <c r="E71" s="522">
        <v>96.46</v>
      </c>
      <c r="F71" s="522"/>
      <c r="G71" s="333">
        <f t="shared" si="0"/>
        <v>-1378.5100000000155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7</v>
      </c>
      <c r="C72" s="298">
        <v>46152</v>
      </c>
      <c r="D72" s="299" t="s">
        <v>852</v>
      </c>
      <c r="E72" s="522">
        <v>162</v>
      </c>
      <c r="F72" s="522"/>
      <c r="G72" s="333">
        <f t="shared" si="0"/>
        <v>-1282.0500000000154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3</v>
      </c>
      <c r="C73" s="298">
        <v>46152</v>
      </c>
      <c r="D73" s="299" t="s">
        <v>348</v>
      </c>
      <c r="E73" s="522">
        <v>25</v>
      </c>
      <c r="F73" s="522"/>
      <c r="G73" s="333">
        <f t="shared" si="0"/>
        <v>-1120.0500000000154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2</v>
      </c>
      <c r="C74" s="298">
        <v>46151</v>
      </c>
      <c r="D74" s="299" t="s">
        <v>853</v>
      </c>
      <c r="E74" s="522">
        <v>35.83</v>
      </c>
      <c r="F74" s="522"/>
      <c r="G74" s="333">
        <f t="shared" si="0"/>
        <v>-1095.0500000000154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4</v>
      </c>
      <c r="C75" s="298">
        <v>46151</v>
      </c>
      <c r="D75" s="299" t="s">
        <v>310</v>
      </c>
      <c r="E75" s="522">
        <v>50.58</v>
      </c>
      <c r="F75" s="522"/>
      <c r="G75" s="333">
        <f t="shared" si="0"/>
        <v>-1059.2200000000155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46151</v>
      </c>
      <c r="D76" s="299" t="s">
        <v>854</v>
      </c>
      <c r="E76" s="522">
        <v>20.65</v>
      </c>
      <c r="F76" s="522"/>
      <c r="G76" s="333">
        <f t="shared" si="0"/>
        <v>-1008.6400000000156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46151</v>
      </c>
      <c r="D77" s="299" t="s">
        <v>319</v>
      </c>
      <c r="E77" s="522">
        <v>38.770000000000003</v>
      </c>
      <c r="F77" s="522"/>
      <c r="G77" s="333">
        <f t="shared" si="0"/>
        <v>-987.99000000001558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287</v>
      </c>
      <c r="B78" s="330" t="s">
        <v>287</v>
      </c>
      <c r="C78" s="298">
        <v>46151</v>
      </c>
      <c r="D78" s="299" t="s">
        <v>844</v>
      </c>
      <c r="E78" s="522">
        <v>383.63</v>
      </c>
      <c r="F78" s="522">
        <v>383.63</v>
      </c>
      <c r="G78" s="333">
        <f t="shared" si="0"/>
        <v>-949.2200000000156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5</v>
      </c>
      <c r="C79" s="298">
        <v>46151</v>
      </c>
      <c r="D79" s="299" t="s">
        <v>855</v>
      </c>
      <c r="E79" s="522">
        <v>10.68</v>
      </c>
      <c r="F79" s="522"/>
      <c r="G79" s="333">
        <f t="shared" si="0"/>
        <v>-949.2200000000156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3</v>
      </c>
      <c r="C80" s="298">
        <v>46151</v>
      </c>
      <c r="D80" s="299" t="s">
        <v>348</v>
      </c>
      <c r="E80" s="522">
        <v>9.35</v>
      </c>
      <c r="F80" s="522"/>
      <c r="G80" s="333">
        <f t="shared" si="0"/>
        <v>-938.54000000001565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287</v>
      </c>
      <c r="B81" s="330" t="s">
        <v>287</v>
      </c>
      <c r="C81" s="298">
        <v>46151</v>
      </c>
      <c r="D81" s="299" t="s">
        <v>331</v>
      </c>
      <c r="E81" s="522">
        <v>-150.9</v>
      </c>
      <c r="F81" s="522">
        <v>-150.9</v>
      </c>
      <c r="G81" s="333">
        <f t="shared" si="0"/>
        <v>-929.19000000001563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287</v>
      </c>
      <c r="B82" s="330" t="s">
        <v>287</v>
      </c>
      <c r="C82" s="298">
        <v>46151</v>
      </c>
      <c r="D82" s="299" t="s">
        <v>848</v>
      </c>
      <c r="E82" s="522">
        <v>557.9</v>
      </c>
      <c r="F82" s="522">
        <v>557.9</v>
      </c>
      <c r="G82" s="333">
        <f t="shared" si="0"/>
        <v>-929.19000000001563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18</v>
      </c>
      <c r="C83" s="298">
        <v>46150</v>
      </c>
      <c r="D83" s="299" t="s">
        <v>361</v>
      </c>
      <c r="E83" s="522">
        <v>400</v>
      </c>
      <c r="F83" s="522"/>
      <c r="G83" s="333">
        <f t="shared" si="0"/>
        <v>-929.19000000001574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287</v>
      </c>
      <c r="B84" s="330" t="s">
        <v>287</v>
      </c>
      <c r="C84" s="298">
        <v>46150</v>
      </c>
      <c r="D84" s="299" t="s">
        <v>843</v>
      </c>
      <c r="E84" s="522">
        <v>200</v>
      </c>
      <c r="F84" s="522">
        <v>200</v>
      </c>
      <c r="G84" s="333">
        <f t="shared" si="0"/>
        <v>-529.19000000001574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46150</v>
      </c>
      <c r="D85" s="299" t="s">
        <v>473</v>
      </c>
      <c r="E85" s="522">
        <v>52.78</v>
      </c>
      <c r="F85" s="522"/>
      <c r="G85" s="333">
        <f t="shared" si="0"/>
        <v>-529.19000000001574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287</v>
      </c>
      <c r="B86" s="330" t="s">
        <v>287</v>
      </c>
      <c r="C86" s="298">
        <v>46150</v>
      </c>
      <c r="D86" s="299" t="s">
        <v>849</v>
      </c>
      <c r="E86" s="522">
        <v>137.07</v>
      </c>
      <c r="F86" s="522">
        <v>137.07</v>
      </c>
      <c r="G86" s="333">
        <f t="shared" si="0"/>
        <v>-476.41000000001571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46150</v>
      </c>
      <c r="D87" s="299" t="s">
        <v>358</v>
      </c>
      <c r="E87" s="522">
        <v>17.440000000000001</v>
      </c>
      <c r="F87" s="522"/>
      <c r="G87" s="333">
        <f t="shared" si="0"/>
        <v>-476.41000000001566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287</v>
      </c>
      <c r="B88" s="330" t="s">
        <v>287</v>
      </c>
      <c r="C88" s="298">
        <v>46150</v>
      </c>
      <c r="D88" s="299" t="s">
        <v>850</v>
      </c>
      <c r="E88" s="522">
        <v>359.81</v>
      </c>
      <c r="F88" s="522">
        <v>359.81</v>
      </c>
      <c r="G88" s="333">
        <f t="shared" si="0"/>
        <v>-458.97000000001566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46149</v>
      </c>
      <c r="D89" s="299" t="s">
        <v>847</v>
      </c>
      <c r="E89" s="522">
        <v>23.7</v>
      </c>
      <c r="F89" s="522"/>
      <c r="G89" s="333">
        <f t="shared" si="0"/>
        <v>-458.97000000001566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2</v>
      </c>
      <c r="C90" s="298">
        <v>46149</v>
      </c>
      <c r="D90" s="299" t="s">
        <v>371</v>
      </c>
      <c r="E90" s="522">
        <v>13.43</v>
      </c>
      <c r="F90" s="522"/>
      <c r="G90" s="333">
        <f t="shared" si="0"/>
        <v>-435.27000000001567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13</v>
      </c>
      <c r="C91" s="298">
        <v>46149</v>
      </c>
      <c r="D91" s="299" t="s">
        <v>182</v>
      </c>
      <c r="E91" s="522">
        <v>122.18</v>
      </c>
      <c r="F91" s="522"/>
      <c r="G91" s="333">
        <f t="shared" si="0"/>
        <v>-421.84000000001566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335</v>
      </c>
      <c r="B92" s="330" t="s">
        <v>335</v>
      </c>
      <c r="C92" s="298">
        <v>46149</v>
      </c>
      <c r="D92" s="299" t="s">
        <v>447</v>
      </c>
      <c r="E92" s="522">
        <v>43.62</v>
      </c>
      <c r="F92" s="522"/>
      <c r="G92" s="333">
        <f t="shared" si="0"/>
        <v>-299.66000000001566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9</v>
      </c>
      <c r="C93" s="298">
        <v>46149</v>
      </c>
      <c r="D93" s="299" t="s">
        <v>58</v>
      </c>
      <c r="E93" s="522">
        <v>1231.68</v>
      </c>
      <c r="F93" s="522"/>
      <c r="G93" s="333">
        <f t="shared" si="0"/>
        <v>-256.04000000001565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3</v>
      </c>
      <c r="C94" s="298">
        <v>46149</v>
      </c>
      <c r="D94" s="299" t="s">
        <v>309</v>
      </c>
      <c r="E94" s="522">
        <v>4.49</v>
      </c>
      <c r="F94" s="522"/>
      <c r="G94" s="333">
        <f t="shared" si="0"/>
        <v>975.63999999998441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8</v>
      </c>
      <c r="C95" s="298">
        <v>46149</v>
      </c>
      <c r="D95" s="299" t="s">
        <v>847</v>
      </c>
      <c r="E95" s="522">
        <v>19.2</v>
      </c>
      <c r="F95" s="522"/>
      <c r="G95" s="333">
        <f t="shared" si="0"/>
        <v>980.12999999998442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5</v>
      </c>
      <c r="C96" s="298">
        <v>46149</v>
      </c>
      <c r="D96" s="299" t="s">
        <v>847</v>
      </c>
      <c r="E96" s="522">
        <v>35</v>
      </c>
      <c r="F96" s="522"/>
      <c r="G96" s="333">
        <f t="shared" si="0"/>
        <v>999.32999999998447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8</v>
      </c>
      <c r="C97" s="298">
        <v>46149</v>
      </c>
      <c r="D97" s="299" t="s">
        <v>319</v>
      </c>
      <c r="E97" s="522">
        <v>15.93</v>
      </c>
      <c r="F97" s="522"/>
      <c r="G97" s="333">
        <f t="shared" si="0"/>
        <v>1034.3299999999845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46149</v>
      </c>
      <c r="D98" s="299" t="s">
        <v>296</v>
      </c>
      <c r="E98" s="522">
        <v>11.18</v>
      </c>
      <c r="F98" s="522"/>
      <c r="G98" s="333">
        <f t="shared" si="0"/>
        <v>1050.2599999999845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2</v>
      </c>
      <c r="C99" s="298">
        <v>46149</v>
      </c>
      <c r="D99" s="299" t="s">
        <v>301</v>
      </c>
      <c r="E99" s="522">
        <v>16.05</v>
      </c>
      <c r="F99" s="522"/>
      <c r="G99" s="333">
        <f t="shared" ref="G99:G138" si="1">G100-E99+F99</f>
        <v>1061.4399999999846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6</v>
      </c>
      <c r="C100" s="298">
        <v>46148</v>
      </c>
      <c r="D100" s="299" t="s">
        <v>340</v>
      </c>
      <c r="E100" s="522">
        <v>47.93</v>
      </c>
      <c r="F100" s="522"/>
      <c r="G100" s="333">
        <f t="shared" si="1"/>
        <v>1077.4899999999845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14</v>
      </c>
      <c r="C101" s="298">
        <v>46148</v>
      </c>
      <c r="D101" s="299" t="s">
        <v>366</v>
      </c>
      <c r="E101" s="522">
        <v>66.67</v>
      </c>
      <c r="F101" s="522"/>
      <c r="G101" s="333">
        <f t="shared" si="1"/>
        <v>1125.4199999999846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46148</v>
      </c>
      <c r="D102" s="299" t="s">
        <v>319</v>
      </c>
      <c r="E102" s="522">
        <v>19.14</v>
      </c>
      <c r="F102" s="522"/>
      <c r="G102" s="333">
        <f t="shared" si="1"/>
        <v>1192.0899999999847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4</v>
      </c>
      <c r="C103" s="298">
        <v>46148</v>
      </c>
      <c r="D103" s="299" t="s">
        <v>310</v>
      </c>
      <c r="E103" s="522">
        <v>103.69</v>
      </c>
      <c r="F103" s="522"/>
      <c r="G103" s="333">
        <f t="shared" si="1"/>
        <v>1211.2299999999848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287</v>
      </c>
      <c r="B104" s="330" t="s">
        <v>287</v>
      </c>
      <c r="C104" s="298">
        <v>46148</v>
      </c>
      <c r="D104" s="299" t="s">
        <v>844</v>
      </c>
      <c r="E104" s="522">
        <v>513.29999999999995</v>
      </c>
      <c r="F104" s="522">
        <v>513.29999999999995</v>
      </c>
      <c r="G104" s="333">
        <f t="shared" si="1"/>
        <v>1314.9199999999848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46148</v>
      </c>
      <c r="D105" s="299" t="s">
        <v>300</v>
      </c>
      <c r="E105" s="522">
        <v>41.52</v>
      </c>
      <c r="F105" s="522"/>
      <c r="G105" s="333">
        <f t="shared" si="1"/>
        <v>1314.9199999999848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287</v>
      </c>
      <c r="B106" s="330" t="s">
        <v>287</v>
      </c>
      <c r="C106" s="298">
        <v>46148</v>
      </c>
      <c r="D106" s="299" t="s">
        <v>845</v>
      </c>
      <c r="E106" s="522">
        <v>500.5</v>
      </c>
      <c r="F106" s="522">
        <v>500.5</v>
      </c>
      <c r="G106" s="333">
        <f t="shared" si="1"/>
        <v>1356.4399999999848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287</v>
      </c>
      <c r="B107" s="330" t="s">
        <v>287</v>
      </c>
      <c r="C107" s="298">
        <v>46148</v>
      </c>
      <c r="D107" s="299" t="s">
        <v>846</v>
      </c>
      <c r="E107" s="522">
        <v>457.94</v>
      </c>
      <c r="F107" s="522">
        <v>457.94</v>
      </c>
      <c r="G107" s="333">
        <f t="shared" si="1"/>
        <v>1356.4399999999848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1</v>
      </c>
      <c r="C108" s="298">
        <v>46148</v>
      </c>
      <c r="D108" s="299" t="s">
        <v>306</v>
      </c>
      <c r="E108" s="522">
        <v>23.48</v>
      </c>
      <c r="F108" s="522"/>
      <c r="G108" s="333">
        <f t="shared" si="1"/>
        <v>1356.4399999999848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46147</v>
      </c>
      <c r="D109" s="299" t="s">
        <v>384</v>
      </c>
      <c r="E109" s="522">
        <v>59.03</v>
      </c>
      <c r="F109" s="522"/>
      <c r="G109" s="333">
        <f t="shared" si="1"/>
        <v>1379.9199999999848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46147</v>
      </c>
      <c r="D110" s="299" t="s">
        <v>334</v>
      </c>
      <c r="E110" s="522">
        <v>11.06</v>
      </c>
      <c r="F110" s="522"/>
      <c r="G110" s="333">
        <f t="shared" si="1"/>
        <v>1438.9499999999848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46147</v>
      </c>
      <c r="D111" s="299" t="s">
        <v>296</v>
      </c>
      <c r="E111" s="522">
        <v>8.7200000000000006</v>
      </c>
      <c r="F111" s="522"/>
      <c r="G111" s="333">
        <f t="shared" si="1"/>
        <v>1450.0099999999848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4</v>
      </c>
      <c r="C112" s="298">
        <v>46147</v>
      </c>
      <c r="D112" s="299" t="s">
        <v>296</v>
      </c>
      <c r="E112" s="522">
        <v>42.88</v>
      </c>
      <c r="F112" s="522"/>
      <c r="G112" s="333">
        <f t="shared" si="1"/>
        <v>1458.7299999999848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46147</v>
      </c>
      <c r="D113" s="299" t="s">
        <v>300</v>
      </c>
      <c r="E113" s="522">
        <v>17.03</v>
      </c>
      <c r="F113" s="522"/>
      <c r="G113" s="333">
        <f t="shared" si="1"/>
        <v>1501.6099999999849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22</v>
      </c>
      <c r="C114" s="298">
        <v>46146</v>
      </c>
      <c r="D114" s="299" t="s">
        <v>835</v>
      </c>
      <c r="E114" s="522">
        <v>13.83</v>
      </c>
      <c r="F114" s="522"/>
      <c r="G114" s="333">
        <f t="shared" si="1"/>
        <v>1518.6399999999849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6</v>
      </c>
      <c r="C115" s="298">
        <v>46146</v>
      </c>
      <c r="D115" s="299" t="s">
        <v>340</v>
      </c>
      <c r="E115" s="522">
        <v>47.93</v>
      </c>
      <c r="F115" s="522"/>
      <c r="G115" s="333">
        <f t="shared" si="1"/>
        <v>1532.4699999999848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46146</v>
      </c>
      <c r="D116" s="299" t="s">
        <v>334</v>
      </c>
      <c r="E116" s="522">
        <v>11.06</v>
      </c>
      <c r="F116" s="522"/>
      <c r="G116" s="333">
        <f t="shared" si="1"/>
        <v>1580.3999999999849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294</v>
      </c>
      <c r="B117" s="330">
        <v>14</v>
      </c>
      <c r="C117" s="298">
        <v>46146</v>
      </c>
      <c r="D117" s="299" t="s">
        <v>367</v>
      </c>
      <c r="E117" s="522">
        <v>70.25</v>
      </c>
      <c r="F117" s="522"/>
      <c r="G117" s="333">
        <f t="shared" si="1"/>
        <v>1591.4599999999848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284</v>
      </c>
      <c r="B118" s="330">
        <v>36</v>
      </c>
      <c r="C118" s="298">
        <v>46146</v>
      </c>
      <c r="D118" s="299" t="s">
        <v>374</v>
      </c>
      <c r="E118" s="522">
        <v>50</v>
      </c>
      <c r="F118" s="522"/>
      <c r="G118" s="333">
        <f t="shared" si="1"/>
        <v>1661.7099999999848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17</v>
      </c>
      <c r="C119" s="298">
        <v>46146</v>
      </c>
      <c r="D119" s="299" t="s">
        <v>370</v>
      </c>
      <c r="E119" s="522">
        <v>99</v>
      </c>
      <c r="F119" s="522"/>
      <c r="G119" s="333">
        <f t="shared" si="1"/>
        <v>1711.7099999999848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5</v>
      </c>
      <c r="C120" s="298">
        <v>46145</v>
      </c>
      <c r="D120" s="299" t="s">
        <v>834</v>
      </c>
      <c r="E120" s="522">
        <v>49.13</v>
      </c>
      <c r="F120" s="522"/>
      <c r="G120" s="333">
        <f t="shared" si="1"/>
        <v>1810.7099999999848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1</v>
      </c>
      <c r="C121" s="298">
        <v>46145</v>
      </c>
      <c r="D121" s="299" t="s">
        <v>831</v>
      </c>
      <c r="E121" s="522">
        <v>50</v>
      </c>
      <c r="F121" s="522"/>
      <c r="G121" s="333">
        <f t="shared" si="1"/>
        <v>1859.8399999999849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1</v>
      </c>
      <c r="C122" s="298">
        <v>46145</v>
      </c>
      <c r="D122" s="299" t="s">
        <v>311</v>
      </c>
      <c r="E122" s="522">
        <v>91.98</v>
      </c>
      <c r="F122" s="522"/>
      <c r="G122" s="333">
        <f t="shared" si="1"/>
        <v>1909.8399999999849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6</v>
      </c>
      <c r="C123" s="298">
        <v>46145</v>
      </c>
      <c r="D123" s="299" t="s">
        <v>832</v>
      </c>
      <c r="E123" s="522">
        <v>24.68</v>
      </c>
      <c r="F123" s="522"/>
      <c r="G123" s="333">
        <f t="shared" si="1"/>
        <v>2001.8199999999849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46145</v>
      </c>
      <c r="D124" s="299" t="s">
        <v>358</v>
      </c>
      <c r="E124" s="522">
        <v>2.4900000000000002</v>
      </c>
      <c r="F124" s="522"/>
      <c r="G124" s="333">
        <f t="shared" si="1"/>
        <v>2026.499999999985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22</v>
      </c>
      <c r="C125" s="298">
        <v>46145</v>
      </c>
      <c r="D125" s="299" t="s">
        <v>862</v>
      </c>
      <c r="E125" s="522">
        <v>12.77</v>
      </c>
      <c r="F125" s="522"/>
      <c r="G125" s="333">
        <f t="shared" si="1"/>
        <v>2028.989999999985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46145</v>
      </c>
      <c r="D126" s="299" t="s">
        <v>458</v>
      </c>
      <c r="E126" s="522">
        <v>192.97</v>
      </c>
      <c r="F126" s="522"/>
      <c r="G126" s="333">
        <f t="shared" si="1"/>
        <v>2041.759999999985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3</v>
      </c>
      <c r="C127" s="298">
        <v>46145</v>
      </c>
      <c r="D127" s="299" t="s">
        <v>348</v>
      </c>
      <c r="E127" s="522">
        <v>9.35</v>
      </c>
      <c r="F127" s="522"/>
      <c r="G127" s="333">
        <f t="shared" si="1"/>
        <v>2234.729999999985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4</v>
      </c>
      <c r="C128" s="298">
        <v>46144</v>
      </c>
      <c r="D128" s="299" t="s">
        <v>310</v>
      </c>
      <c r="E128" s="522">
        <v>57.69</v>
      </c>
      <c r="F128" s="522"/>
      <c r="G128" s="333">
        <f t="shared" si="1"/>
        <v>2244.0799999999849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8</v>
      </c>
      <c r="C129" s="298">
        <v>46144</v>
      </c>
      <c r="D129" s="299" t="s">
        <v>310</v>
      </c>
      <c r="E129" s="522">
        <v>6.37</v>
      </c>
      <c r="F129" s="522"/>
      <c r="G129" s="333">
        <f t="shared" si="1"/>
        <v>2301.769999999985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22</v>
      </c>
      <c r="C130" s="298">
        <v>46144</v>
      </c>
      <c r="D130" s="299" t="s">
        <v>375</v>
      </c>
      <c r="E130" s="522">
        <v>6.37</v>
      </c>
      <c r="F130" s="522"/>
      <c r="G130" s="333">
        <f t="shared" si="1"/>
        <v>2308.1399999999849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6</v>
      </c>
      <c r="C131" s="298">
        <v>46144</v>
      </c>
      <c r="D131" s="299" t="s">
        <v>300</v>
      </c>
      <c r="E131" s="522">
        <v>41.51</v>
      </c>
      <c r="F131" s="522"/>
      <c r="G131" s="333">
        <f t="shared" si="1"/>
        <v>2314.5099999999848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7</v>
      </c>
      <c r="C132" s="298">
        <v>46144</v>
      </c>
      <c r="D132" s="299" t="s">
        <v>833</v>
      </c>
      <c r="E132" s="522">
        <v>74.53</v>
      </c>
      <c r="F132" s="522"/>
      <c r="G132" s="333">
        <f t="shared" si="1"/>
        <v>2356.019999999985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1</v>
      </c>
      <c r="C133" s="298">
        <v>46144</v>
      </c>
      <c r="D133" s="299" t="s">
        <v>306</v>
      </c>
      <c r="E133" s="522">
        <v>72.73</v>
      </c>
      <c r="F133" s="522"/>
      <c r="G133" s="333">
        <f t="shared" si="1"/>
        <v>2430.5499999999852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3</v>
      </c>
      <c r="C134" s="298">
        <v>46144</v>
      </c>
      <c r="D134" s="299" t="s">
        <v>348</v>
      </c>
      <c r="E134" s="522">
        <v>25</v>
      </c>
      <c r="F134" s="522"/>
      <c r="G134" s="333">
        <f t="shared" si="1"/>
        <v>2503.2799999999852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287</v>
      </c>
      <c r="B135" s="330" t="s">
        <v>287</v>
      </c>
      <c r="C135" s="298">
        <v>46144</v>
      </c>
      <c r="D135" s="299" t="s">
        <v>485</v>
      </c>
      <c r="E135" s="522">
        <v>121.4</v>
      </c>
      <c r="F135" s="522">
        <v>121.4</v>
      </c>
      <c r="G135" s="333">
        <f t="shared" si="1"/>
        <v>2528.2799999999852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3</v>
      </c>
      <c r="C136" s="298">
        <v>46144</v>
      </c>
      <c r="D136" s="299" t="s">
        <v>348</v>
      </c>
      <c r="E136" s="522">
        <v>9.73</v>
      </c>
      <c r="F136" s="522"/>
      <c r="G136" s="333">
        <f t="shared" si="1"/>
        <v>2528.2799999999852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46143</v>
      </c>
      <c r="D137" s="299" t="s">
        <v>358</v>
      </c>
      <c r="E137" s="522">
        <v>8.9700000000000006</v>
      </c>
      <c r="F137" s="522"/>
      <c r="G137" s="333">
        <f t="shared" si="1"/>
        <v>2538.0099999999852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s="540" customFormat="1" ht="12" customHeight="1" x14ac:dyDescent="0.3">
      <c r="A138" s="530" t="s">
        <v>284</v>
      </c>
      <c r="B138" s="531">
        <v>37</v>
      </c>
      <c r="C138" s="532">
        <v>46142</v>
      </c>
      <c r="D138" s="533" t="s">
        <v>285</v>
      </c>
      <c r="E138" s="534">
        <v>5616.82</v>
      </c>
      <c r="F138" s="534"/>
      <c r="G138" s="535">
        <f t="shared" si="1"/>
        <v>2546.979999999985</v>
      </c>
      <c r="H138" s="536"/>
      <c r="I138" s="537"/>
      <c r="J138" s="538"/>
      <c r="K138" s="539"/>
      <c r="L138" s="538"/>
      <c r="M138" s="539"/>
      <c r="N138" s="538"/>
      <c r="O138" s="539"/>
      <c r="P138" s="538"/>
      <c r="Q138" s="539"/>
      <c r="R138" s="538"/>
      <c r="S138" s="539"/>
      <c r="T138" s="538"/>
    </row>
    <row r="139" spans="1:20" ht="12" customHeight="1" x14ac:dyDescent="0.3">
      <c r="A139" s="329" t="s">
        <v>286</v>
      </c>
      <c r="B139" s="330">
        <v>25</v>
      </c>
      <c r="C139" s="298">
        <v>46142</v>
      </c>
      <c r="D139" s="298" t="s">
        <v>204</v>
      </c>
      <c r="E139" s="331">
        <v>350</v>
      </c>
      <c r="F139" s="331"/>
      <c r="G139" s="333">
        <f t="shared" ref="G139:G140" si="2">G140-E139+F139</f>
        <v>8163.7999999999847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286</v>
      </c>
      <c r="B140" s="330">
        <v>26</v>
      </c>
      <c r="C140" s="298">
        <v>46142</v>
      </c>
      <c r="D140" s="298" t="s">
        <v>205</v>
      </c>
      <c r="E140" s="331">
        <v>320</v>
      </c>
      <c r="F140" s="331"/>
      <c r="G140" s="333">
        <f t="shared" si="2"/>
        <v>8513.7999999999847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286</v>
      </c>
      <c r="B141" s="330">
        <v>27</v>
      </c>
      <c r="C141" s="298">
        <v>46142</v>
      </c>
      <c r="D141" s="298" t="s">
        <v>206</v>
      </c>
      <c r="E141" s="331">
        <v>25</v>
      </c>
      <c r="F141" s="331"/>
      <c r="G141" s="333">
        <f t="shared" ref="G141:G392" si="3">G142-E141+F141</f>
        <v>8833.7999999999847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286</v>
      </c>
      <c r="B142" s="330">
        <v>28</v>
      </c>
      <c r="C142" s="298">
        <v>46142</v>
      </c>
      <c r="D142" s="298" t="s">
        <v>207</v>
      </c>
      <c r="E142" s="331">
        <v>25</v>
      </c>
      <c r="F142" s="331"/>
      <c r="G142" s="333">
        <f t="shared" si="3"/>
        <v>8858.7999999999847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286</v>
      </c>
      <c r="B143" s="330">
        <v>29</v>
      </c>
      <c r="C143" s="298">
        <v>46142</v>
      </c>
      <c r="D143" s="298" t="s">
        <v>208</v>
      </c>
      <c r="E143" s="331">
        <v>45</v>
      </c>
      <c r="F143" s="331"/>
      <c r="G143" s="333">
        <f t="shared" si="3"/>
        <v>8883.7999999999847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286</v>
      </c>
      <c r="B144" s="330">
        <v>30</v>
      </c>
      <c r="C144" s="298">
        <v>46142</v>
      </c>
      <c r="D144" s="298" t="s">
        <v>209</v>
      </c>
      <c r="E144" s="331">
        <v>400</v>
      </c>
      <c r="F144" s="331"/>
      <c r="G144" s="333">
        <f t="shared" si="3"/>
        <v>8928.7999999999847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286</v>
      </c>
      <c r="B145" s="330">
        <v>31</v>
      </c>
      <c r="C145" s="298">
        <v>46142</v>
      </c>
      <c r="D145" s="298" t="s">
        <v>210</v>
      </c>
      <c r="E145" s="331">
        <v>375</v>
      </c>
      <c r="F145" s="331"/>
      <c r="G145" s="333">
        <f t="shared" si="3"/>
        <v>9328.7999999999847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286</v>
      </c>
      <c r="B146" s="330">
        <v>32</v>
      </c>
      <c r="C146" s="298">
        <v>46142</v>
      </c>
      <c r="D146" s="298" t="s">
        <v>211</v>
      </c>
      <c r="E146" s="331">
        <v>100</v>
      </c>
      <c r="F146" s="331"/>
      <c r="G146" s="333">
        <f t="shared" si="3"/>
        <v>9703.7999999999847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286</v>
      </c>
      <c r="B147" s="330">
        <v>33</v>
      </c>
      <c r="C147" s="298">
        <v>46142</v>
      </c>
      <c r="D147" s="298" t="s">
        <v>212</v>
      </c>
      <c r="E147" s="331">
        <v>85</v>
      </c>
      <c r="F147" s="331"/>
      <c r="G147" s="333">
        <f t="shared" si="3"/>
        <v>9803.7999999999847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286</v>
      </c>
      <c r="B148" s="330">
        <v>34</v>
      </c>
      <c r="C148" s="298">
        <v>46142</v>
      </c>
      <c r="D148" s="298" t="s">
        <v>213</v>
      </c>
      <c r="E148" s="331">
        <v>230</v>
      </c>
      <c r="F148" s="331"/>
      <c r="G148" s="333">
        <f t="shared" si="3"/>
        <v>9888.7999999999847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286</v>
      </c>
      <c r="B149" s="330">
        <v>35</v>
      </c>
      <c r="C149" s="298">
        <v>46142</v>
      </c>
      <c r="D149" s="298" t="s">
        <v>214</v>
      </c>
      <c r="E149" s="331">
        <v>45</v>
      </c>
      <c r="F149" s="331"/>
      <c r="G149" s="333">
        <f t="shared" si="3"/>
        <v>10118.799999999985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46142</v>
      </c>
      <c r="D150" s="299" t="s">
        <v>288</v>
      </c>
      <c r="E150" s="331">
        <v>185.64</v>
      </c>
      <c r="F150" s="331">
        <v>185.64</v>
      </c>
      <c r="G150" s="333">
        <f t="shared" si="3"/>
        <v>10163.799999999985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6</v>
      </c>
      <c r="C151" s="298">
        <v>46142</v>
      </c>
      <c r="D151" s="299" t="s">
        <v>290</v>
      </c>
      <c r="E151" s="331">
        <v>30</v>
      </c>
      <c r="F151" s="331"/>
      <c r="G151" s="333">
        <f t="shared" si="3"/>
        <v>10163.799999999985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291</v>
      </c>
      <c r="B152" s="330">
        <v>39</v>
      </c>
      <c r="C152" s="298">
        <v>46142</v>
      </c>
      <c r="D152" s="299" t="s">
        <v>292</v>
      </c>
      <c r="E152" s="331"/>
      <c r="F152" s="331">
        <v>2763.78</v>
      </c>
      <c r="G152" s="333">
        <f t="shared" si="3"/>
        <v>10193.799999999985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291</v>
      </c>
      <c r="B153" s="330">
        <v>38</v>
      </c>
      <c r="C153" s="298">
        <v>46142</v>
      </c>
      <c r="D153" s="299" t="s">
        <v>293</v>
      </c>
      <c r="E153" s="331"/>
      <c r="F153" s="331">
        <v>4597.82</v>
      </c>
      <c r="G153" s="333">
        <f t="shared" si="3"/>
        <v>7430.019999999985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42</v>
      </c>
      <c r="C154" s="298">
        <v>46142</v>
      </c>
      <c r="D154" s="299" t="s">
        <v>200</v>
      </c>
      <c r="E154" s="331">
        <v>50.92</v>
      </c>
      <c r="F154" s="331"/>
      <c r="G154" s="333">
        <f t="shared" si="3"/>
        <v>2832.1999999999853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43</v>
      </c>
      <c r="C155" s="298">
        <v>46142</v>
      </c>
      <c r="D155" s="299" t="s">
        <v>201</v>
      </c>
      <c r="E155" s="331">
        <v>50.92</v>
      </c>
      <c r="F155" s="331"/>
      <c r="G155" s="333">
        <f t="shared" si="3"/>
        <v>2883.1199999999853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4</v>
      </c>
      <c r="C156" s="298">
        <v>46142</v>
      </c>
      <c r="D156" s="299" t="s">
        <v>295</v>
      </c>
      <c r="E156" s="331">
        <v>35.799999999999997</v>
      </c>
      <c r="F156" s="331"/>
      <c r="G156" s="333">
        <f t="shared" si="3"/>
        <v>2934.0399999999854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10</v>
      </c>
      <c r="C157" s="298">
        <v>46142</v>
      </c>
      <c r="D157" s="299" t="s">
        <v>176</v>
      </c>
      <c r="E157" s="331">
        <v>17.899999999999999</v>
      </c>
      <c r="F157" s="331"/>
      <c r="G157" s="333">
        <f t="shared" si="3"/>
        <v>2969.8399999999856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46142</v>
      </c>
      <c r="D158" s="299" t="s">
        <v>296</v>
      </c>
      <c r="E158" s="331">
        <v>8.7200000000000006</v>
      </c>
      <c r="F158" s="331"/>
      <c r="G158" s="333">
        <f t="shared" si="3"/>
        <v>2987.7399999999857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2</v>
      </c>
      <c r="C159" s="298">
        <v>46142</v>
      </c>
      <c r="D159" s="299" t="s">
        <v>297</v>
      </c>
      <c r="E159" s="331">
        <v>100</v>
      </c>
      <c r="F159" s="331"/>
      <c r="G159" s="333">
        <f t="shared" si="3"/>
        <v>2996.4599999999855</v>
      </c>
      <c r="H159" s="334" t="s">
        <v>298</v>
      </c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5</v>
      </c>
      <c r="C160" s="298">
        <v>46142</v>
      </c>
      <c r="D160" s="299" t="s">
        <v>297</v>
      </c>
      <c r="E160" s="331">
        <v>100</v>
      </c>
      <c r="F160" s="331"/>
      <c r="G160" s="333">
        <f t="shared" si="3"/>
        <v>3096.4599999999855</v>
      </c>
      <c r="H160" s="334" t="s">
        <v>298</v>
      </c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46142</v>
      </c>
      <c r="D161" s="299" t="s">
        <v>297</v>
      </c>
      <c r="E161" s="331">
        <v>100</v>
      </c>
      <c r="F161" s="331"/>
      <c r="G161" s="333">
        <f t="shared" si="3"/>
        <v>3196.4599999999855</v>
      </c>
      <c r="H161" s="334" t="s">
        <v>298</v>
      </c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8</v>
      </c>
      <c r="C162" s="298">
        <v>46142</v>
      </c>
      <c r="D162" s="299" t="s">
        <v>297</v>
      </c>
      <c r="E162" s="331">
        <v>100</v>
      </c>
      <c r="F162" s="331"/>
      <c r="G162" s="333">
        <f t="shared" si="3"/>
        <v>3296.4599999999855</v>
      </c>
      <c r="H162" s="334" t="s">
        <v>298</v>
      </c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291</v>
      </c>
      <c r="B163" s="330">
        <v>41</v>
      </c>
      <c r="C163" s="298">
        <v>46142</v>
      </c>
      <c r="D163" s="299" t="s">
        <v>299</v>
      </c>
      <c r="E163" s="331"/>
      <c r="F163" s="331">
        <v>250</v>
      </c>
      <c r="G163" s="333">
        <f t="shared" si="3"/>
        <v>3396.4599999999855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46142</v>
      </c>
      <c r="D164" s="299" t="s">
        <v>300</v>
      </c>
      <c r="E164" s="331">
        <v>42.44</v>
      </c>
      <c r="F164" s="331"/>
      <c r="G164" s="333">
        <f t="shared" si="3"/>
        <v>3146.4599999999855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6</v>
      </c>
      <c r="C165" s="298">
        <v>46142</v>
      </c>
      <c r="D165" s="299" t="s">
        <v>300</v>
      </c>
      <c r="E165" s="331">
        <v>24.05</v>
      </c>
      <c r="F165" s="331"/>
      <c r="G165" s="333">
        <f t="shared" si="3"/>
        <v>3188.8999999999855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2</v>
      </c>
      <c r="C166" s="298">
        <v>46141</v>
      </c>
      <c r="D166" s="299" t="s">
        <v>301</v>
      </c>
      <c r="E166" s="331">
        <v>31.8</v>
      </c>
      <c r="F166" s="331"/>
      <c r="G166" s="333">
        <f t="shared" si="3"/>
        <v>3212.9499999999857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6</v>
      </c>
      <c r="C167" s="298">
        <v>46141</v>
      </c>
      <c r="D167" s="299" t="s">
        <v>302</v>
      </c>
      <c r="E167" s="331">
        <v>100</v>
      </c>
      <c r="F167" s="331"/>
      <c r="G167" s="333">
        <f t="shared" si="3"/>
        <v>3244.7499999999859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6</v>
      </c>
      <c r="C168" s="298">
        <v>46141</v>
      </c>
      <c r="D168" s="299" t="s">
        <v>303</v>
      </c>
      <c r="E168" s="331">
        <v>75</v>
      </c>
      <c r="F168" s="331"/>
      <c r="G168" s="333">
        <f t="shared" si="3"/>
        <v>3344.7499999999859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1</v>
      </c>
      <c r="C169" s="298">
        <v>46141</v>
      </c>
      <c r="D169" s="299" t="s">
        <v>304</v>
      </c>
      <c r="E169" s="331">
        <v>52.5</v>
      </c>
      <c r="F169" s="331"/>
      <c r="G169" s="333">
        <f t="shared" si="3"/>
        <v>3419.7499999999859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6</v>
      </c>
      <c r="C170" s="298">
        <v>46141</v>
      </c>
      <c r="D170" s="299" t="s">
        <v>305</v>
      </c>
      <c r="E170" s="331">
        <v>-256</v>
      </c>
      <c r="F170" s="331"/>
      <c r="G170" s="333">
        <f t="shared" si="3"/>
        <v>3472.2499999999859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46140</v>
      </c>
      <c r="D171" s="299" t="s">
        <v>300</v>
      </c>
      <c r="E171" s="331">
        <v>20.38</v>
      </c>
      <c r="F171" s="331"/>
      <c r="G171" s="333">
        <f t="shared" si="3"/>
        <v>3216.2499999999859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46140</v>
      </c>
      <c r="D172" s="299" t="s">
        <v>296</v>
      </c>
      <c r="E172" s="331">
        <v>15.41</v>
      </c>
      <c r="F172" s="331"/>
      <c r="G172" s="333">
        <f t="shared" si="3"/>
        <v>3236.629999999986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4</v>
      </c>
      <c r="C173" s="298">
        <v>46140</v>
      </c>
      <c r="D173" s="299" t="s">
        <v>296</v>
      </c>
      <c r="E173" s="331">
        <v>33.840000000000003</v>
      </c>
      <c r="F173" s="331"/>
      <c r="G173" s="333">
        <f t="shared" si="3"/>
        <v>3252.0399999999859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1</v>
      </c>
      <c r="C174" s="298">
        <v>46140</v>
      </c>
      <c r="D174" s="299" t="s">
        <v>306</v>
      </c>
      <c r="E174" s="331">
        <v>5.3</v>
      </c>
      <c r="F174" s="331"/>
      <c r="G174" s="333">
        <f t="shared" si="3"/>
        <v>3285.879999999986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5</v>
      </c>
      <c r="C175" s="298">
        <v>46140</v>
      </c>
      <c r="D175" s="299" t="s">
        <v>307</v>
      </c>
      <c r="E175" s="331">
        <v>500</v>
      </c>
      <c r="F175" s="331"/>
      <c r="G175" s="333">
        <f t="shared" si="3"/>
        <v>3291.1799999999862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8</v>
      </c>
      <c r="C176" s="298">
        <v>46140</v>
      </c>
      <c r="D176" s="299" t="s">
        <v>308</v>
      </c>
      <c r="E176" s="331">
        <v>47.99</v>
      </c>
      <c r="F176" s="331"/>
      <c r="G176" s="333">
        <f t="shared" si="3"/>
        <v>3791.1799999999862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3</v>
      </c>
      <c r="C177" s="298">
        <v>46139</v>
      </c>
      <c r="D177" s="299" t="s">
        <v>309</v>
      </c>
      <c r="E177" s="331">
        <v>13.11</v>
      </c>
      <c r="F177" s="331"/>
      <c r="G177" s="333">
        <f t="shared" si="3"/>
        <v>3839.169999999986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4</v>
      </c>
      <c r="C178" s="298">
        <v>46139</v>
      </c>
      <c r="D178" s="299" t="s">
        <v>310</v>
      </c>
      <c r="E178" s="331">
        <v>30.54</v>
      </c>
      <c r="F178" s="331"/>
      <c r="G178" s="333">
        <f t="shared" si="3"/>
        <v>3852.2799999999861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1</v>
      </c>
      <c r="C179" s="298">
        <v>46139</v>
      </c>
      <c r="D179" s="299" t="s">
        <v>311</v>
      </c>
      <c r="E179" s="331">
        <v>163.01</v>
      </c>
      <c r="F179" s="331"/>
      <c r="G179" s="333">
        <f t="shared" si="3"/>
        <v>3882.8199999999861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6</v>
      </c>
      <c r="C180" s="298">
        <v>46139</v>
      </c>
      <c r="D180" s="299" t="s">
        <v>312</v>
      </c>
      <c r="E180" s="331">
        <v>54.97</v>
      </c>
      <c r="F180" s="331"/>
      <c r="G180" s="333">
        <f t="shared" si="3"/>
        <v>4045.8299999999858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1</v>
      </c>
      <c r="C181" s="298">
        <v>46139</v>
      </c>
      <c r="D181" s="299" t="s">
        <v>306</v>
      </c>
      <c r="E181" s="331">
        <v>51.28</v>
      </c>
      <c r="F181" s="331"/>
      <c r="G181" s="333">
        <f t="shared" si="3"/>
        <v>4100.7999999999856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6</v>
      </c>
      <c r="C182" s="298">
        <v>46138</v>
      </c>
      <c r="D182" s="299" t="s">
        <v>312</v>
      </c>
      <c r="E182" s="331">
        <v>38.979999999999997</v>
      </c>
      <c r="F182" s="331"/>
      <c r="G182" s="333">
        <f t="shared" si="3"/>
        <v>4152.0799999999854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46138</v>
      </c>
      <c r="D183" s="299" t="s">
        <v>313</v>
      </c>
      <c r="E183" s="331">
        <v>39.83</v>
      </c>
      <c r="F183" s="331"/>
      <c r="G183" s="333">
        <f t="shared" si="3"/>
        <v>4191.0599999999849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8</v>
      </c>
      <c r="C184" s="298">
        <v>46138</v>
      </c>
      <c r="D184" s="299" t="s">
        <v>313</v>
      </c>
      <c r="E184" s="331">
        <v>51.24</v>
      </c>
      <c r="F184" s="331"/>
      <c r="G184" s="333">
        <f t="shared" si="3"/>
        <v>4230.8899999999849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12</v>
      </c>
      <c r="C185" s="298">
        <v>46137</v>
      </c>
      <c r="D185" s="299" t="s">
        <v>314</v>
      </c>
      <c r="E185" s="331">
        <v>214.74</v>
      </c>
      <c r="F185" s="331"/>
      <c r="G185" s="333">
        <f t="shared" si="3"/>
        <v>4282.1299999999846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287</v>
      </c>
      <c r="B186" s="330" t="s">
        <v>287</v>
      </c>
      <c r="C186" s="298">
        <v>46136</v>
      </c>
      <c r="D186" s="299" t="s">
        <v>315</v>
      </c>
      <c r="E186" s="331">
        <v>127.68</v>
      </c>
      <c r="F186" s="331">
        <v>127.68</v>
      </c>
      <c r="G186" s="333">
        <f t="shared" si="3"/>
        <v>4496.8699999999844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8</v>
      </c>
      <c r="C187" s="298">
        <v>46135</v>
      </c>
      <c r="D187" s="299" t="s">
        <v>864</v>
      </c>
      <c r="E187" s="331">
        <v>65</v>
      </c>
      <c r="F187" s="331"/>
      <c r="G187" s="333">
        <f t="shared" si="3"/>
        <v>4496.8699999999844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291</v>
      </c>
      <c r="B188" s="330">
        <v>40</v>
      </c>
      <c r="C188" s="298">
        <v>46134</v>
      </c>
      <c r="D188" s="299" t="s">
        <v>316</v>
      </c>
      <c r="E188" s="331"/>
      <c r="F188" s="331">
        <v>838.69</v>
      </c>
      <c r="G188" s="333">
        <f t="shared" si="3"/>
        <v>4561.8699999999844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46134</v>
      </c>
      <c r="D189" s="299" t="s">
        <v>317</v>
      </c>
      <c r="E189" s="331">
        <v>17.03</v>
      </c>
      <c r="F189" s="331"/>
      <c r="G189" s="333">
        <f t="shared" si="3"/>
        <v>3723.1799999999848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46134</v>
      </c>
      <c r="D190" s="299" t="s">
        <v>312</v>
      </c>
      <c r="E190" s="331">
        <v>51.94</v>
      </c>
      <c r="F190" s="331"/>
      <c r="G190" s="333">
        <f t="shared" si="3"/>
        <v>3740.209999999985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1</v>
      </c>
      <c r="C191" s="298">
        <v>46134</v>
      </c>
      <c r="D191" s="299" t="s">
        <v>306</v>
      </c>
      <c r="E191" s="331">
        <v>226.7</v>
      </c>
      <c r="F191" s="331"/>
      <c r="G191" s="333">
        <f t="shared" si="3"/>
        <v>3792.1499999999851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2</v>
      </c>
      <c r="C192" s="298">
        <v>46133</v>
      </c>
      <c r="D192" s="299" t="s">
        <v>318</v>
      </c>
      <c r="E192" s="331">
        <v>70</v>
      </c>
      <c r="F192" s="331"/>
      <c r="G192" s="333">
        <f t="shared" si="3"/>
        <v>4018.8499999999849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8</v>
      </c>
      <c r="C193" s="298">
        <v>46133</v>
      </c>
      <c r="D193" s="299" t="s">
        <v>319</v>
      </c>
      <c r="E193" s="331">
        <v>14.26</v>
      </c>
      <c r="F193" s="331"/>
      <c r="G193" s="333">
        <f t="shared" si="3"/>
        <v>4088.8499999999849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1</v>
      </c>
      <c r="C194" s="298">
        <v>46133</v>
      </c>
      <c r="D194" s="299" t="s">
        <v>320</v>
      </c>
      <c r="E194" s="331">
        <v>8.51</v>
      </c>
      <c r="F194" s="331"/>
      <c r="G194" s="333">
        <f t="shared" si="3"/>
        <v>4103.1099999999851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5</v>
      </c>
      <c r="C195" s="298">
        <v>46133</v>
      </c>
      <c r="D195" s="299" t="s">
        <v>321</v>
      </c>
      <c r="E195" s="331">
        <v>20</v>
      </c>
      <c r="F195" s="331"/>
      <c r="G195" s="333">
        <f t="shared" si="3"/>
        <v>4111.6199999999853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23</v>
      </c>
      <c r="C196" s="298">
        <v>46133</v>
      </c>
      <c r="D196" s="299" t="s">
        <v>67</v>
      </c>
      <c r="E196" s="331">
        <v>650.88</v>
      </c>
      <c r="F196" s="331"/>
      <c r="G196" s="333">
        <f t="shared" si="3"/>
        <v>4131.6199999999853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46133</v>
      </c>
      <c r="D197" s="299" t="s">
        <v>322</v>
      </c>
      <c r="E197" s="331">
        <v>15</v>
      </c>
      <c r="F197" s="331"/>
      <c r="G197" s="333">
        <f t="shared" si="3"/>
        <v>4782.4999999999854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5</v>
      </c>
      <c r="C198" s="298">
        <v>46133</v>
      </c>
      <c r="D198" s="299" t="s">
        <v>322</v>
      </c>
      <c r="E198" s="331">
        <v>250</v>
      </c>
      <c r="F198" s="331"/>
      <c r="G198" s="333">
        <f t="shared" si="3"/>
        <v>4797.4999999999854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22</v>
      </c>
      <c r="C199" s="298">
        <v>46132</v>
      </c>
      <c r="D199" s="299" t="s">
        <v>323</v>
      </c>
      <c r="E199" s="331">
        <v>20.22</v>
      </c>
      <c r="F199" s="331"/>
      <c r="G199" s="333">
        <f t="shared" si="3"/>
        <v>5047.4999999999854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46132</v>
      </c>
      <c r="D200" s="299" t="s">
        <v>403</v>
      </c>
      <c r="E200" s="331">
        <v>44</v>
      </c>
      <c r="F200" s="331"/>
      <c r="G200" s="333">
        <f t="shared" si="3"/>
        <v>5067.7199999999857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46132</v>
      </c>
      <c r="D201" s="299" t="s">
        <v>324</v>
      </c>
      <c r="E201" s="331">
        <v>12.01</v>
      </c>
      <c r="F201" s="331"/>
      <c r="G201" s="333">
        <f t="shared" si="3"/>
        <v>5111.7199999999857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46132</v>
      </c>
      <c r="D202" s="299" t="s">
        <v>296</v>
      </c>
      <c r="E202" s="331">
        <v>12.21</v>
      </c>
      <c r="F202" s="331"/>
      <c r="G202" s="333">
        <f t="shared" si="3"/>
        <v>5123.7299999999859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2</v>
      </c>
      <c r="C203" s="298">
        <v>46132</v>
      </c>
      <c r="D203" s="299" t="s">
        <v>325</v>
      </c>
      <c r="E203" s="331">
        <v>46.4</v>
      </c>
      <c r="F203" s="331"/>
      <c r="G203" s="333">
        <f t="shared" si="3"/>
        <v>5135.939999999986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46131</v>
      </c>
      <c r="D204" s="299" t="s">
        <v>326</v>
      </c>
      <c r="E204" s="331">
        <v>31.7</v>
      </c>
      <c r="F204" s="331"/>
      <c r="G204" s="333">
        <f t="shared" si="3"/>
        <v>5182.3399999999856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46131</v>
      </c>
      <c r="D205" s="299" t="s">
        <v>327</v>
      </c>
      <c r="E205" s="331">
        <v>11.11</v>
      </c>
      <c r="F205" s="331"/>
      <c r="G205" s="333">
        <f t="shared" si="3"/>
        <v>5214.0399999999854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1</v>
      </c>
      <c r="C206" s="298">
        <v>46131</v>
      </c>
      <c r="D206" s="299" t="s">
        <v>306</v>
      </c>
      <c r="E206" s="331">
        <v>79.16</v>
      </c>
      <c r="F206" s="331"/>
      <c r="G206" s="333">
        <f t="shared" si="3"/>
        <v>5225.1499999999851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294</v>
      </c>
      <c r="B207" s="330">
        <v>22</v>
      </c>
      <c r="C207" s="298">
        <v>46131</v>
      </c>
      <c r="D207" s="299" t="s">
        <v>328</v>
      </c>
      <c r="E207" s="331">
        <v>7.46</v>
      </c>
      <c r="F207" s="331"/>
      <c r="G207" s="333">
        <f t="shared" si="3"/>
        <v>5304.3099999999849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6</v>
      </c>
      <c r="C208" s="298">
        <v>46131</v>
      </c>
      <c r="D208" s="299" t="s">
        <v>300</v>
      </c>
      <c r="E208" s="331">
        <v>13.83</v>
      </c>
      <c r="F208" s="331"/>
      <c r="G208" s="333">
        <f t="shared" si="3"/>
        <v>5311.769999999985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6</v>
      </c>
      <c r="C209" s="298">
        <v>46131</v>
      </c>
      <c r="D209" s="299" t="s">
        <v>300</v>
      </c>
      <c r="E209" s="331">
        <v>30</v>
      </c>
      <c r="F209" s="331"/>
      <c r="G209" s="333">
        <f t="shared" si="3"/>
        <v>5325.5999999999849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46131</v>
      </c>
      <c r="D210" s="299" t="s">
        <v>300</v>
      </c>
      <c r="E210" s="331">
        <v>15.17</v>
      </c>
      <c r="F210" s="331"/>
      <c r="G210" s="333">
        <f t="shared" si="3"/>
        <v>5355.5999999999849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1</v>
      </c>
      <c r="C211" s="298">
        <v>46130</v>
      </c>
      <c r="D211" s="299" t="s">
        <v>329</v>
      </c>
      <c r="E211" s="331">
        <v>75.55</v>
      </c>
      <c r="F211" s="331"/>
      <c r="G211" s="333">
        <f t="shared" si="3"/>
        <v>5370.769999999985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46130</v>
      </c>
      <c r="D212" s="299" t="s">
        <v>330</v>
      </c>
      <c r="E212" s="331">
        <v>26</v>
      </c>
      <c r="F212" s="331"/>
      <c r="G212" s="333">
        <f t="shared" si="3"/>
        <v>5446.3199999999852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1</v>
      </c>
      <c r="C213" s="298">
        <v>46130</v>
      </c>
      <c r="D213" s="299" t="s">
        <v>311</v>
      </c>
      <c r="E213" s="331">
        <v>25.28</v>
      </c>
      <c r="F213" s="331"/>
      <c r="G213" s="333">
        <f t="shared" si="3"/>
        <v>5472.3199999999852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3</v>
      </c>
      <c r="C214" s="298">
        <v>46130</v>
      </c>
      <c r="D214" s="299" t="s">
        <v>296</v>
      </c>
      <c r="E214" s="331">
        <v>7.76</v>
      </c>
      <c r="F214" s="331"/>
      <c r="G214" s="333">
        <f t="shared" si="3"/>
        <v>5497.5999999999849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22</v>
      </c>
      <c r="C215" s="298">
        <v>46130</v>
      </c>
      <c r="D215" s="299" t="s">
        <v>401</v>
      </c>
      <c r="E215" s="331">
        <v>13.84</v>
      </c>
      <c r="F215" s="331"/>
      <c r="G215" s="333">
        <f t="shared" si="3"/>
        <v>5505.3599999999851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287</v>
      </c>
      <c r="B216" s="330" t="s">
        <v>287</v>
      </c>
      <c r="C216" s="298">
        <v>46130</v>
      </c>
      <c r="D216" s="299" t="s">
        <v>331</v>
      </c>
      <c r="E216" s="331">
        <v>578.57000000000005</v>
      </c>
      <c r="F216" s="331">
        <v>578.57000000000005</v>
      </c>
      <c r="G216" s="333">
        <f t="shared" si="3"/>
        <v>5519.1999999999853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2</v>
      </c>
      <c r="C217" s="298">
        <v>46129</v>
      </c>
      <c r="D217" s="299" t="s">
        <v>324</v>
      </c>
      <c r="E217" s="331">
        <v>12.84</v>
      </c>
      <c r="F217" s="331"/>
      <c r="G217" s="333">
        <f t="shared" si="3"/>
        <v>5519.1999999999853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46129</v>
      </c>
      <c r="D218" s="299" t="s">
        <v>332</v>
      </c>
      <c r="E218" s="331">
        <v>59.71</v>
      </c>
      <c r="F218" s="331"/>
      <c r="G218" s="333">
        <f t="shared" si="3"/>
        <v>5532.0399999999854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21</v>
      </c>
      <c r="C219" s="298">
        <v>46129</v>
      </c>
      <c r="D219" s="299" t="s">
        <v>194</v>
      </c>
      <c r="E219" s="331">
        <v>75.599999999999994</v>
      </c>
      <c r="F219" s="331"/>
      <c r="G219" s="333">
        <f t="shared" si="3"/>
        <v>5591.7499999999854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43</v>
      </c>
      <c r="C220" s="298">
        <v>46129</v>
      </c>
      <c r="D220" s="299" t="s">
        <v>333</v>
      </c>
      <c r="E220" s="331">
        <v>22.35</v>
      </c>
      <c r="F220" s="331"/>
      <c r="G220" s="333">
        <f t="shared" si="3"/>
        <v>5667.3499999999858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42</v>
      </c>
      <c r="C221" s="298">
        <v>46129</v>
      </c>
      <c r="D221" s="299" t="s">
        <v>333</v>
      </c>
      <c r="E221" s="331">
        <v>37.25</v>
      </c>
      <c r="F221" s="331"/>
      <c r="G221" s="333">
        <f t="shared" si="3"/>
        <v>5689.6999999999862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46129</v>
      </c>
      <c r="D222" s="299" t="s">
        <v>319</v>
      </c>
      <c r="E222" s="331">
        <v>35.119999999999997</v>
      </c>
      <c r="F222" s="331"/>
      <c r="G222" s="333">
        <f t="shared" si="3"/>
        <v>5726.9499999999862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3</v>
      </c>
      <c r="C223" s="298">
        <v>46129</v>
      </c>
      <c r="D223" s="299" t="s">
        <v>296</v>
      </c>
      <c r="E223" s="331">
        <v>8.7200000000000006</v>
      </c>
      <c r="F223" s="331"/>
      <c r="G223" s="333">
        <f t="shared" si="3"/>
        <v>5762.0699999999861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46129</v>
      </c>
      <c r="D224" s="299" t="s">
        <v>334</v>
      </c>
      <c r="E224" s="331">
        <v>13.21</v>
      </c>
      <c r="F224" s="331"/>
      <c r="G224" s="333">
        <f t="shared" si="3"/>
        <v>5770.7899999999863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17</v>
      </c>
      <c r="C225" s="298">
        <v>46129</v>
      </c>
      <c r="D225" s="299" t="s">
        <v>188</v>
      </c>
      <c r="E225" s="331">
        <v>42.65</v>
      </c>
      <c r="F225" s="331"/>
      <c r="G225" s="333">
        <f t="shared" si="3"/>
        <v>5783.9999999999864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335</v>
      </c>
      <c r="B226" s="330" t="s">
        <v>335</v>
      </c>
      <c r="C226" s="298">
        <v>46129</v>
      </c>
      <c r="D226" s="299" t="s">
        <v>336</v>
      </c>
      <c r="E226" s="331">
        <v>130.31</v>
      </c>
      <c r="F226" s="331"/>
      <c r="G226" s="333">
        <f t="shared" si="3"/>
        <v>5826.649999999986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15</v>
      </c>
      <c r="C227" s="298">
        <v>46129</v>
      </c>
      <c r="D227" s="299" t="s">
        <v>185</v>
      </c>
      <c r="E227" s="331">
        <v>131.22999999999999</v>
      </c>
      <c r="F227" s="331"/>
      <c r="G227" s="333">
        <f t="shared" si="3"/>
        <v>5956.9599999999864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6</v>
      </c>
      <c r="C228" s="298">
        <v>46129</v>
      </c>
      <c r="D228" s="299" t="s">
        <v>337</v>
      </c>
      <c r="E228" s="331">
        <v>210</v>
      </c>
      <c r="F228" s="331"/>
      <c r="G228" s="333">
        <f t="shared" si="3"/>
        <v>6088.189999999986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23</v>
      </c>
      <c r="C229" s="298">
        <v>46129</v>
      </c>
      <c r="D229" s="299" t="s">
        <v>63</v>
      </c>
      <c r="E229" s="331">
        <v>529.46</v>
      </c>
      <c r="F229" s="331"/>
      <c r="G229" s="333">
        <f t="shared" si="3"/>
        <v>6298.189999999986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7</v>
      </c>
      <c r="C230" s="298">
        <v>46129</v>
      </c>
      <c r="D230" s="299" t="s">
        <v>338</v>
      </c>
      <c r="E230" s="331">
        <v>32.78</v>
      </c>
      <c r="F230" s="331"/>
      <c r="G230" s="333">
        <f t="shared" si="3"/>
        <v>6827.649999999986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4</v>
      </c>
      <c r="C231" s="298">
        <v>46128</v>
      </c>
      <c r="D231" s="299" t="s">
        <v>310</v>
      </c>
      <c r="E231" s="331">
        <v>44.41</v>
      </c>
      <c r="F231" s="331"/>
      <c r="G231" s="333">
        <f t="shared" si="3"/>
        <v>6860.4299999999857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16</v>
      </c>
      <c r="C232" s="298">
        <v>46128</v>
      </c>
      <c r="D232" s="299" t="s">
        <v>339</v>
      </c>
      <c r="E232" s="331">
        <v>15</v>
      </c>
      <c r="F232" s="331"/>
      <c r="G232" s="333">
        <f t="shared" si="3"/>
        <v>6904.8399999999856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46128</v>
      </c>
      <c r="D233" s="299" t="s">
        <v>301</v>
      </c>
      <c r="E233" s="331">
        <v>41.95</v>
      </c>
      <c r="F233" s="331"/>
      <c r="G233" s="333">
        <f t="shared" si="3"/>
        <v>6919.8399999999856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5</v>
      </c>
      <c r="C234" s="298">
        <v>46128</v>
      </c>
      <c r="D234" s="299" t="s">
        <v>340</v>
      </c>
      <c r="E234" s="331">
        <v>21.3</v>
      </c>
      <c r="F234" s="331"/>
      <c r="G234" s="333">
        <f t="shared" si="3"/>
        <v>6961.7899999999854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4</v>
      </c>
      <c r="C235" s="298">
        <v>46128</v>
      </c>
      <c r="D235" s="299" t="s">
        <v>296</v>
      </c>
      <c r="E235" s="331">
        <v>70.03</v>
      </c>
      <c r="F235" s="331"/>
      <c r="G235" s="333">
        <f t="shared" si="3"/>
        <v>6983.0899999999856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46128</v>
      </c>
      <c r="D236" s="299" t="s">
        <v>296</v>
      </c>
      <c r="E236" s="331">
        <v>11.48</v>
      </c>
      <c r="F236" s="331"/>
      <c r="G236" s="333">
        <f t="shared" si="3"/>
        <v>7053.1199999999853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46128</v>
      </c>
      <c r="D237" s="299" t="s">
        <v>341</v>
      </c>
      <c r="E237" s="331">
        <v>26.61</v>
      </c>
      <c r="F237" s="331"/>
      <c r="G237" s="333">
        <f t="shared" si="3"/>
        <v>7064.5999999999849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46128</v>
      </c>
      <c r="D238" s="299" t="s">
        <v>342</v>
      </c>
      <c r="E238" s="331">
        <v>42.59</v>
      </c>
      <c r="F238" s="331"/>
      <c r="G238" s="333">
        <f t="shared" si="3"/>
        <v>7091.2099999999846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6</v>
      </c>
      <c r="C239" s="298">
        <v>46128</v>
      </c>
      <c r="D239" s="299" t="s">
        <v>300</v>
      </c>
      <c r="E239" s="331">
        <v>20.58</v>
      </c>
      <c r="F239" s="331"/>
      <c r="G239" s="333">
        <f t="shared" si="3"/>
        <v>7133.7999999999847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11</v>
      </c>
      <c r="C240" s="298">
        <v>46128</v>
      </c>
      <c r="D240" s="299" t="s">
        <v>178</v>
      </c>
      <c r="E240" s="331">
        <v>267.91000000000003</v>
      </c>
      <c r="F240" s="331"/>
      <c r="G240" s="333">
        <f t="shared" si="3"/>
        <v>7154.3799999999846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291</v>
      </c>
      <c r="B241" s="330">
        <v>41</v>
      </c>
      <c r="C241" s="298">
        <v>46128</v>
      </c>
      <c r="D241" s="299" t="s">
        <v>299</v>
      </c>
      <c r="E241" s="331"/>
      <c r="F241" s="331">
        <v>300</v>
      </c>
      <c r="G241" s="333">
        <f t="shared" si="3"/>
        <v>7422.2899999999845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291</v>
      </c>
      <c r="B242" s="330">
        <v>39</v>
      </c>
      <c r="C242" s="298">
        <v>46128</v>
      </c>
      <c r="D242" s="299" t="s">
        <v>292</v>
      </c>
      <c r="E242" s="331"/>
      <c r="F242" s="331">
        <v>2763.78</v>
      </c>
      <c r="G242" s="333">
        <f t="shared" si="3"/>
        <v>7122.2899999999845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287</v>
      </c>
      <c r="B243" s="330" t="s">
        <v>287</v>
      </c>
      <c r="C243" s="298">
        <v>46127</v>
      </c>
      <c r="D243" s="299" t="s">
        <v>343</v>
      </c>
      <c r="E243" s="331">
        <v>93.71</v>
      </c>
      <c r="F243" s="331">
        <v>93.71</v>
      </c>
      <c r="G243" s="333">
        <f t="shared" si="3"/>
        <v>4358.5099999999848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46127</v>
      </c>
      <c r="D244" s="299" t="s">
        <v>344</v>
      </c>
      <c r="E244" s="331">
        <v>27</v>
      </c>
      <c r="F244" s="331"/>
      <c r="G244" s="333">
        <f t="shared" si="3"/>
        <v>4358.5099999999848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291</v>
      </c>
      <c r="B245" s="330">
        <v>38</v>
      </c>
      <c r="C245" s="298">
        <v>46127</v>
      </c>
      <c r="D245" s="299" t="s">
        <v>293</v>
      </c>
      <c r="E245" s="331"/>
      <c r="F245" s="331">
        <v>4597.82</v>
      </c>
      <c r="G245" s="333">
        <f t="shared" si="3"/>
        <v>4385.5099999999848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46127</v>
      </c>
      <c r="D246" s="299" t="s">
        <v>296</v>
      </c>
      <c r="E246" s="331">
        <v>14.67</v>
      </c>
      <c r="F246" s="331"/>
      <c r="G246" s="333">
        <f t="shared" si="3"/>
        <v>-212.31000000001481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46127</v>
      </c>
      <c r="D247" s="299" t="s">
        <v>345</v>
      </c>
      <c r="E247" s="331">
        <v>102.2</v>
      </c>
      <c r="F247" s="331"/>
      <c r="G247" s="333">
        <f t="shared" si="3"/>
        <v>-197.64000000001482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8</v>
      </c>
      <c r="C248" s="298">
        <v>46126</v>
      </c>
      <c r="D248" s="299" t="s">
        <v>319</v>
      </c>
      <c r="E248" s="331">
        <v>15.53</v>
      </c>
      <c r="F248" s="331"/>
      <c r="G248" s="333">
        <f t="shared" si="3"/>
        <v>-95.440000000014805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24</v>
      </c>
      <c r="C249" s="298">
        <v>46126</v>
      </c>
      <c r="D249" s="299" t="s">
        <v>861</v>
      </c>
      <c r="E249" s="331">
        <v>105.33</v>
      </c>
      <c r="F249" s="331"/>
      <c r="G249" s="333">
        <f t="shared" si="3"/>
        <v>-79.910000000014804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46125</v>
      </c>
      <c r="D250" s="299" t="s">
        <v>346</v>
      </c>
      <c r="E250" s="331">
        <v>11.64</v>
      </c>
      <c r="F250" s="331"/>
      <c r="G250" s="333">
        <f t="shared" si="3"/>
        <v>25.419999999985201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1</v>
      </c>
      <c r="C251" s="298">
        <v>46125</v>
      </c>
      <c r="D251" s="299" t="s">
        <v>306</v>
      </c>
      <c r="E251" s="331">
        <v>50.71</v>
      </c>
      <c r="F251" s="331"/>
      <c r="G251" s="333">
        <f t="shared" si="3"/>
        <v>37.059999999985202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2</v>
      </c>
      <c r="C252" s="298">
        <v>46125</v>
      </c>
      <c r="D252" s="299" t="s">
        <v>334</v>
      </c>
      <c r="E252" s="331">
        <v>11.06</v>
      </c>
      <c r="F252" s="331"/>
      <c r="G252" s="333">
        <f t="shared" si="3"/>
        <v>87.769999999985203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4</v>
      </c>
      <c r="C253" s="298">
        <v>46125</v>
      </c>
      <c r="D253" s="299" t="s">
        <v>295</v>
      </c>
      <c r="E253" s="331">
        <v>35.979999999999997</v>
      </c>
      <c r="F253" s="331"/>
      <c r="G253" s="333">
        <f t="shared" si="3"/>
        <v>98.829999999985205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8</v>
      </c>
      <c r="C254" s="298">
        <v>46125</v>
      </c>
      <c r="D254" s="299" t="s">
        <v>347</v>
      </c>
      <c r="E254" s="331">
        <v>7.83</v>
      </c>
      <c r="F254" s="331"/>
      <c r="G254" s="333">
        <f t="shared" si="3"/>
        <v>134.80999999998519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3</v>
      </c>
      <c r="C255" s="298">
        <v>46125</v>
      </c>
      <c r="D255" s="299" t="s">
        <v>348</v>
      </c>
      <c r="E255" s="331">
        <v>4.1900000000000004</v>
      </c>
      <c r="F255" s="331"/>
      <c r="G255" s="333">
        <f t="shared" si="3"/>
        <v>142.63999999998521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8</v>
      </c>
      <c r="C256" s="298">
        <v>46125</v>
      </c>
      <c r="D256" s="299" t="s">
        <v>349</v>
      </c>
      <c r="E256" s="331">
        <v>39.25</v>
      </c>
      <c r="F256" s="331"/>
      <c r="G256" s="333">
        <f t="shared" si="3"/>
        <v>146.8299999999852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287</v>
      </c>
      <c r="B257" s="330" t="s">
        <v>287</v>
      </c>
      <c r="C257" s="298">
        <v>46125</v>
      </c>
      <c r="D257" s="299" t="s">
        <v>350</v>
      </c>
      <c r="E257" s="331">
        <v>318.36</v>
      </c>
      <c r="F257" s="331">
        <v>318.36</v>
      </c>
      <c r="G257" s="333">
        <f t="shared" si="3"/>
        <v>186.0799999999852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294</v>
      </c>
      <c r="B258" s="330">
        <v>19</v>
      </c>
      <c r="C258" s="298">
        <v>46125</v>
      </c>
      <c r="D258" s="299" t="s">
        <v>191</v>
      </c>
      <c r="E258" s="331">
        <v>200</v>
      </c>
      <c r="F258" s="331"/>
      <c r="G258" s="333">
        <f t="shared" si="3"/>
        <v>186.0799999999852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1</v>
      </c>
      <c r="C259" s="298">
        <v>46124</v>
      </c>
      <c r="D259" s="299" t="s">
        <v>304</v>
      </c>
      <c r="E259" s="331">
        <v>136.05000000000001</v>
      </c>
      <c r="F259" s="331"/>
      <c r="G259" s="333">
        <f t="shared" si="3"/>
        <v>386.0799999999852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3</v>
      </c>
      <c r="C260" s="298">
        <v>46124</v>
      </c>
      <c r="D260" s="299" t="s">
        <v>348</v>
      </c>
      <c r="E260" s="331">
        <v>13.09</v>
      </c>
      <c r="F260" s="331"/>
      <c r="G260" s="333">
        <f t="shared" si="3"/>
        <v>522.12999999998522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8</v>
      </c>
      <c r="C261" s="298">
        <v>46124</v>
      </c>
      <c r="D261" s="299" t="s">
        <v>319</v>
      </c>
      <c r="E261" s="331">
        <v>24.47</v>
      </c>
      <c r="F261" s="331"/>
      <c r="G261" s="333">
        <f t="shared" si="3"/>
        <v>535.21999999998525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8</v>
      </c>
      <c r="C262" s="298">
        <v>46124</v>
      </c>
      <c r="D262" s="299" t="s">
        <v>319</v>
      </c>
      <c r="E262" s="331">
        <v>14.29</v>
      </c>
      <c r="F262" s="331"/>
      <c r="G262" s="333">
        <f t="shared" si="3"/>
        <v>559.68999999998528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22</v>
      </c>
      <c r="C263" s="298">
        <v>46124</v>
      </c>
      <c r="D263" s="299" t="s">
        <v>835</v>
      </c>
      <c r="E263" s="331">
        <v>9.57</v>
      </c>
      <c r="F263" s="331"/>
      <c r="G263" s="333">
        <f t="shared" si="3"/>
        <v>573.97999999998524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3</v>
      </c>
      <c r="C264" s="298">
        <v>46124</v>
      </c>
      <c r="D264" s="299" t="s">
        <v>351</v>
      </c>
      <c r="E264" s="331">
        <v>25</v>
      </c>
      <c r="F264" s="331"/>
      <c r="G264" s="333">
        <f t="shared" si="3"/>
        <v>583.54999999998529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22</v>
      </c>
      <c r="C265" s="298">
        <v>46123</v>
      </c>
      <c r="D265" s="299" t="s">
        <v>352</v>
      </c>
      <c r="E265" s="331">
        <v>19.16</v>
      </c>
      <c r="F265" s="331"/>
      <c r="G265" s="333">
        <f t="shared" si="3"/>
        <v>608.54999999998529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46123</v>
      </c>
      <c r="D266" s="299" t="s">
        <v>301</v>
      </c>
      <c r="E266" s="331">
        <v>20.91</v>
      </c>
      <c r="F266" s="331"/>
      <c r="G266" s="333">
        <f t="shared" si="3"/>
        <v>627.70999999998526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46123</v>
      </c>
      <c r="D267" s="299" t="s">
        <v>296</v>
      </c>
      <c r="E267" s="331">
        <v>12.44</v>
      </c>
      <c r="F267" s="331"/>
      <c r="G267" s="333">
        <f t="shared" si="3"/>
        <v>648.61999999998523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46123</v>
      </c>
      <c r="D268" s="299" t="s">
        <v>353</v>
      </c>
      <c r="E268" s="331">
        <v>41.34</v>
      </c>
      <c r="F268" s="331"/>
      <c r="G268" s="333">
        <f t="shared" si="3"/>
        <v>661.05999999998528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46122</v>
      </c>
      <c r="D269" s="299" t="s">
        <v>446</v>
      </c>
      <c r="E269" s="331">
        <v>-0.04</v>
      </c>
      <c r="F269" s="331"/>
      <c r="G269" s="333">
        <f t="shared" si="3"/>
        <v>702.39999999998531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5</v>
      </c>
      <c r="C270" s="298">
        <v>46122</v>
      </c>
      <c r="D270" s="299" t="s">
        <v>354</v>
      </c>
      <c r="E270" s="331">
        <v>372</v>
      </c>
      <c r="F270" s="331"/>
      <c r="G270" s="333">
        <f t="shared" si="3"/>
        <v>702.35999999998535</v>
      </c>
      <c r="H270" s="334" t="s">
        <v>298</v>
      </c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2</v>
      </c>
      <c r="C271" s="298">
        <v>46122</v>
      </c>
      <c r="D271" s="299" t="s">
        <v>355</v>
      </c>
      <c r="E271" s="331">
        <v>15.22</v>
      </c>
      <c r="F271" s="331"/>
      <c r="G271" s="333">
        <f t="shared" si="3"/>
        <v>1074.3599999999853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3</v>
      </c>
      <c r="C272" s="298">
        <v>46122</v>
      </c>
      <c r="D272" s="299" t="s">
        <v>296</v>
      </c>
      <c r="E272" s="331">
        <v>9.5500000000000007</v>
      </c>
      <c r="F272" s="331"/>
      <c r="G272" s="333">
        <f t="shared" si="3"/>
        <v>1089.5799999999854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8</v>
      </c>
      <c r="C273" s="298">
        <v>46122</v>
      </c>
      <c r="D273" s="299" t="s">
        <v>356</v>
      </c>
      <c r="E273" s="331">
        <v>52.65</v>
      </c>
      <c r="F273" s="331"/>
      <c r="G273" s="333">
        <f t="shared" si="3"/>
        <v>1099.1299999999853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1</v>
      </c>
      <c r="C274" s="298">
        <v>46122</v>
      </c>
      <c r="D274" s="299" t="s">
        <v>311</v>
      </c>
      <c r="E274" s="331">
        <v>68.989999999999995</v>
      </c>
      <c r="F274" s="331"/>
      <c r="G274" s="333">
        <f t="shared" si="3"/>
        <v>1151.7799999999854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46122</v>
      </c>
      <c r="D275" s="299" t="s">
        <v>324</v>
      </c>
      <c r="E275" s="331">
        <v>17.37</v>
      </c>
      <c r="F275" s="331"/>
      <c r="G275" s="333">
        <f t="shared" si="3"/>
        <v>1220.7699999999854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8</v>
      </c>
      <c r="C276" s="298">
        <v>46121</v>
      </c>
      <c r="D276" s="299" t="s">
        <v>357</v>
      </c>
      <c r="E276" s="331">
        <v>64.42</v>
      </c>
      <c r="F276" s="331"/>
      <c r="G276" s="333">
        <f t="shared" si="3"/>
        <v>1238.1399999999853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46121</v>
      </c>
      <c r="D277" s="299" t="s">
        <v>358</v>
      </c>
      <c r="E277" s="331">
        <v>9.4700000000000006</v>
      </c>
      <c r="F277" s="331"/>
      <c r="G277" s="333">
        <f t="shared" si="3"/>
        <v>1302.5599999999854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5</v>
      </c>
      <c r="C278" s="298">
        <v>46121</v>
      </c>
      <c r="D278" s="299" t="s">
        <v>855</v>
      </c>
      <c r="E278" s="331">
        <v>10.68</v>
      </c>
      <c r="F278" s="331"/>
      <c r="G278" s="333">
        <f t="shared" si="3"/>
        <v>1312.0299999999854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7</v>
      </c>
      <c r="C279" s="298">
        <v>46121</v>
      </c>
      <c r="D279" s="299" t="s">
        <v>359</v>
      </c>
      <c r="E279" s="331">
        <v>68.010000000000005</v>
      </c>
      <c r="F279" s="331"/>
      <c r="G279" s="333">
        <f t="shared" si="3"/>
        <v>1322.7099999999855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4</v>
      </c>
      <c r="C280" s="298">
        <v>46121</v>
      </c>
      <c r="D280" s="299" t="s">
        <v>310</v>
      </c>
      <c r="E280" s="331">
        <v>40.85</v>
      </c>
      <c r="F280" s="331"/>
      <c r="G280" s="333">
        <f t="shared" si="3"/>
        <v>1390.7199999999855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46121</v>
      </c>
      <c r="D281" s="299" t="s">
        <v>360</v>
      </c>
      <c r="E281" s="331">
        <v>25</v>
      </c>
      <c r="F281" s="331"/>
      <c r="G281" s="333">
        <f t="shared" si="3"/>
        <v>1431.5699999999854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294</v>
      </c>
      <c r="B282" s="330">
        <v>18</v>
      </c>
      <c r="C282" s="298">
        <v>46120</v>
      </c>
      <c r="D282" s="299" t="s">
        <v>361</v>
      </c>
      <c r="E282" s="331">
        <v>400</v>
      </c>
      <c r="F282" s="331"/>
      <c r="G282" s="333">
        <f t="shared" si="3"/>
        <v>1456.5699999999854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335</v>
      </c>
      <c r="B283" s="330" t="s">
        <v>335</v>
      </c>
      <c r="C283" s="298">
        <v>46120</v>
      </c>
      <c r="D283" s="299" t="s">
        <v>447</v>
      </c>
      <c r="E283" s="331">
        <v>44.96</v>
      </c>
      <c r="F283" s="331"/>
      <c r="G283" s="333">
        <f t="shared" si="3"/>
        <v>1856.5699999999854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13</v>
      </c>
      <c r="C284" s="298">
        <v>46120</v>
      </c>
      <c r="D284" s="299" t="s">
        <v>182</v>
      </c>
      <c r="E284" s="331">
        <v>104.98</v>
      </c>
      <c r="F284" s="331"/>
      <c r="G284" s="333">
        <f t="shared" si="3"/>
        <v>1901.5299999999854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46120</v>
      </c>
      <c r="D285" s="299" t="s">
        <v>296</v>
      </c>
      <c r="E285" s="331">
        <v>13.8</v>
      </c>
      <c r="F285" s="331"/>
      <c r="G285" s="333">
        <f t="shared" si="3"/>
        <v>2006.5099999999854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4</v>
      </c>
      <c r="C286" s="298">
        <v>46120</v>
      </c>
      <c r="D286" s="299" t="s">
        <v>295</v>
      </c>
      <c r="E286" s="331">
        <v>37.92</v>
      </c>
      <c r="F286" s="331"/>
      <c r="G286" s="333">
        <f t="shared" si="3"/>
        <v>2020.3099999999854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6</v>
      </c>
      <c r="C287" s="298">
        <v>46120</v>
      </c>
      <c r="D287" s="299" t="s">
        <v>300</v>
      </c>
      <c r="E287" s="331">
        <v>56.68</v>
      </c>
      <c r="F287" s="331"/>
      <c r="G287" s="333">
        <f t="shared" si="3"/>
        <v>2058.2299999999855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6</v>
      </c>
      <c r="C288" s="298">
        <v>46120</v>
      </c>
      <c r="D288" s="299" t="s">
        <v>362</v>
      </c>
      <c r="E288" s="331">
        <v>29.26</v>
      </c>
      <c r="F288" s="331"/>
      <c r="G288" s="333">
        <f t="shared" si="3"/>
        <v>2114.9099999999853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294</v>
      </c>
      <c r="B289" s="330">
        <v>9</v>
      </c>
      <c r="C289" s="298">
        <v>46119</v>
      </c>
      <c r="D289" s="299" t="s">
        <v>58</v>
      </c>
      <c r="E289" s="331">
        <v>1281.53</v>
      </c>
      <c r="F289" s="331"/>
      <c r="G289" s="333">
        <f t="shared" si="3"/>
        <v>2144.1699999999855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4</v>
      </c>
      <c r="C290" s="298">
        <v>46119</v>
      </c>
      <c r="D290" s="299" t="s">
        <v>363</v>
      </c>
      <c r="E290" s="331">
        <v>25.84</v>
      </c>
      <c r="F290" s="331"/>
      <c r="G290" s="333">
        <f t="shared" si="3"/>
        <v>3425.6999999999853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8</v>
      </c>
      <c r="C291" s="298">
        <v>46119</v>
      </c>
      <c r="D291" s="299" t="s">
        <v>319</v>
      </c>
      <c r="E291" s="331">
        <v>12.05</v>
      </c>
      <c r="F291" s="331"/>
      <c r="G291" s="333">
        <f t="shared" si="3"/>
        <v>3451.5399999999854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4</v>
      </c>
      <c r="C292" s="298">
        <v>46119</v>
      </c>
      <c r="D292" s="299" t="s">
        <v>334</v>
      </c>
      <c r="E292" s="331">
        <v>82.04</v>
      </c>
      <c r="F292" s="331"/>
      <c r="G292" s="333">
        <f t="shared" si="3"/>
        <v>3463.5899999999856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46119</v>
      </c>
      <c r="D293" s="299" t="s">
        <v>364</v>
      </c>
      <c r="E293" s="331">
        <v>22.92</v>
      </c>
      <c r="F293" s="331"/>
      <c r="G293" s="333">
        <f t="shared" si="3"/>
        <v>3545.6299999999856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5</v>
      </c>
      <c r="C294" s="298">
        <v>46118</v>
      </c>
      <c r="D294" s="299" t="s">
        <v>365</v>
      </c>
      <c r="E294" s="331">
        <v>400</v>
      </c>
      <c r="F294" s="331"/>
      <c r="G294" s="333">
        <f t="shared" si="3"/>
        <v>3568.5499999999856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14</v>
      </c>
      <c r="C295" s="298">
        <v>46118</v>
      </c>
      <c r="D295" s="299" t="s">
        <v>366</v>
      </c>
      <c r="E295" s="331">
        <v>66.67</v>
      </c>
      <c r="F295" s="331"/>
      <c r="G295" s="333">
        <f t="shared" si="3"/>
        <v>3968.5499999999856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14</v>
      </c>
      <c r="C296" s="298">
        <v>46118</v>
      </c>
      <c r="D296" s="299" t="s">
        <v>367</v>
      </c>
      <c r="E296" s="331">
        <v>70.25</v>
      </c>
      <c r="F296" s="331"/>
      <c r="G296" s="333">
        <f t="shared" si="3"/>
        <v>4035.2199999999857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1</v>
      </c>
      <c r="C297" s="298">
        <v>46117</v>
      </c>
      <c r="D297" s="299" t="s">
        <v>368</v>
      </c>
      <c r="E297" s="331">
        <v>25.6</v>
      </c>
      <c r="F297" s="331"/>
      <c r="G297" s="333">
        <f t="shared" si="3"/>
        <v>4105.4699999999857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8</v>
      </c>
      <c r="C298" s="298">
        <v>46117</v>
      </c>
      <c r="D298" s="299" t="s">
        <v>319</v>
      </c>
      <c r="E298" s="331">
        <v>8.56</v>
      </c>
      <c r="F298" s="331"/>
      <c r="G298" s="333">
        <f t="shared" si="3"/>
        <v>4131.0699999999861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6</v>
      </c>
      <c r="C299" s="298">
        <v>46117</v>
      </c>
      <c r="D299" s="299" t="s">
        <v>369</v>
      </c>
      <c r="E299" s="331">
        <v>301.67</v>
      </c>
      <c r="F299" s="331"/>
      <c r="G299" s="333">
        <f t="shared" si="3"/>
        <v>4139.6299999999865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1</v>
      </c>
      <c r="C300" s="298">
        <v>46116</v>
      </c>
      <c r="D300" s="299" t="s">
        <v>306</v>
      </c>
      <c r="E300" s="331">
        <v>176.85</v>
      </c>
      <c r="F300" s="331"/>
      <c r="G300" s="333">
        <f t="shared" si="3"/>
        <v>4441.2999999999865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1</v>
      </c>
      <c r="C301" s="298">
        <v>46116</v>
      </c>
      <c r="D301" s="299" t="s">
        <v>311</v>
      </c>
      <c r="E301" s="331">
        <v>139.34</v>
      </c>
      <c r="F301" s="331"/>
      <c r="G301" s="333">
        <f t="shared" si="3"/>
        <v>4618.1499999999869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17</v>
      </c>
      <c r="C302" s="298">
        <v>46116</v>
      </c>
      <c r="D302" s="299" t="s">
        <v>370</v>
      </c>
      <c r="E302" s="331">
        <v>99</v>
      </c>
      <c r="F302" s="331"/>
      <c r="G302" s="333">
        <f t="shared" si="3"/>
        <v>4757.489999999987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46116</v>
      </c>
      <c r="D303" s="299" t="s">
        <v>371</v>
      </c>
      <c r="E303" s="331">
        <v>34</v>
      </c>
      <c r="F303" s="331"/>
      <c r="G303" s="333">
        <f t="shared" si="3"/>
        <v>4856.489999999987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3</v>
      </c>
      <c r="C304" s="298">
        <v>46116</v>
      </c>
      <c r="D304" s="299" t="s">
        <v>348</v>
      </c>
      <c r="E304" s="331">
        <v>10.24</v>
      </c>
      <c r="F304" s="331"/>
      <c r="G304" s="333">
        <f t="shared" si="3"/>
        <v>4890.489999999987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7</v>
      </c>
      <c r="C305" s="298">
        <v>46115</v>
      </c>
      <c r="D305" s="299" t="s">
        <v>372</v>
      </c>
      <c r="E305" s="331">
        <v>100</v>
      </c>
      <c r="F305" s="331"/>
      <c r="G305" s="333">
        <f t="shared" si="3"/>
        <v>4900.7299999999868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46115</v>
      </c>
      <c r="D306" s="299" t="s">
        <v>300</v>
      </c>
      <c r="E306" s="331">
        <v>7.68</v>
      </c>
      <c r="F306" s="331"/>
      <c r="G306" s="333">
        <f t="shared" si="3"/>
        <v>5000.7299999999868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46115</v>
      </c>
      <c r="D307" s="299" t="s">
        <v>296</v>
      </c>
      <c r="E307" s="331">
        <v>8.7200000000000006</v>
      </c>
      <c r="F307" s="331"/>
      <c r="G307" s="333">
        <f t="shared" si="3"/>
        <v>5008.4099999999871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46114</v>
      </c>
      <c r="D308" s="299" t="s">
        <v>373</v>
      </c>
      <c r="E308" s="331">
        <v>81.739999999999995</v>
      </c>
      <c r="F308" s="331"/>
      <c r="G308" s="333">
        <f t="shared" si="3"/>
        <v>5017.1299999999874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284</v>
      </c>
      <c r="B309" s="330">
        <v>36</v>
      </c>
      <c r="C309" s="298">
        <v>46114</v>
      </c>
      <c r="D309" s="299" t="s">
        <v>374</v>
      </c>
      <c r="E309" s="331">
        <v>50</v>
      </c>
      <c r="F309" s="331"/>
      <c r="G309" s="333">
        <f t="shared" si="3"/>
        <v>5098.8699999999872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294</v>
      </c>
      <c r="B310" s="330">
        <v>22</v>
      </c>
      <c r="C310" s="298">
        <v>46114</v>
      </c>
      <c r="D310" s="299" t="s">
        <v>375</v>
      </c>
      <c r="E310" s="331">
        <v>6.37</v>
      </c>
      <c r="F310" s="331"/>
      <c r="G310" s="333">
        <f t="shared" si="3"/>
        <v>5148.8699999999872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46114</v>
      </c>
      <c r="D311" s="299" t="s">
        <v>326</v>
      </c>
      <c r="E311" s="331">
        <v>55.22</v>
      </c>
      <c r="F311" s="331"/>
      <c r="G311" s="333">
        <f t="shared" si="3"/>
        <v>5155.239999999987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8</v>
      </c>
      <c r="C312" s="298">
        <v>46114</v>
      </c>
      <c r="D312" s="299" t="s">
        <v>319</v>
      </c>
      <c r="E312" s="331">
        <v>8.5</v>
      </c>
      <c r="F312" s="331"/>
      <c r="G312" s="333">
        <f t="shared" si="3"/>
        <v>5210.4599999999873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4</v>
      </c>
      <c r="C313" s="298">
        <v>46114</v>
      </c>
      <c r="D313" s="299" t="s">
        <v>334</v>
      </c>
      <c r="E313" s="331">
        <v>38.99</v>
      </c>
      <c r="F313" s="331"/>
      <c r="G313" s="333">
        <f t="shared" si="3"/>
        <v>5218.9599999999873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291</v>
      </c>
      <c r="B314" s="330">
        <v>39</v>
      </c>
      <c r="C314" s="298">
        <v>46113</v>
      </c>
      <c r="D314" s="299" t="s">
        <v>292</v>
      </c>
      <c r="E314" s="331"/>
      <c r="F314" s="331">
        <v>2763.78</v>
      </c>
      <c r="G314" s="333">
        <f t="shared" si="3"/>
        <v>5257.9499999999871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4</v>
      </c>
      <c r="C315" s="298">
        <v>46113</v>
      </c>
      <c r="D315" s="299" t="s">
        <v>296</v>
      </c>
      <c r="E315" s="331">
        <v>36.090000000000003</v>
      </c>
      <c r="F315" s="331"/>
      <c r="G315" s="333">
        <f t="shared" si="3"/>
        <v>2494.1699999999869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4</v>
      </c>
      <c r="C316" s="298">
        <v>46113</v>
      </c>
      <c r="D316" s="299" t="s">
        <v>310</v>
      </c>
      <c r="E316" s="331">
        <v>80</v>
      </c>
      <c r="F316" s="331"/>
      <c r="G316" s="333">
        <f t="shared" si="3"/>
        <v>2530.259999999987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7</v>
      </c>
      <c r="C317" s="298">
        <v>46113</v>
      </c>
      <c r="D317" s="299" t="s">
        <v>320</v>
      </c>
      <c r="E317" s="331">
        <v>47.84</v>
      </c>
      <c r="F317" s="331"/>
      <c r="G317" s="333">
        <f t="shared" si="3"/>
        <v>2610.259999999987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7</v>
      </c>
      <c r="C318" s="298">
        <v>46113</v>
      </c>
      <c r="D318" s="299" t="s">
        <v>320</v>
      </c>
      <c r="E318" s="331">
        <v>21.25</v>
      </c>
      <c r="F318" s="331"/>
      <c r="G318" s="333">
        <f t="shared" si="3"/>
        <v>2658.0999999999872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46113</v>
      </c>
      <c r="D319" s="299" t="s">
        <v>376</v>
      </c>
      <c r="E319" s="331">
        <v>42.9</v>
      </c>
      <c r="F319" s="331"/>
      <c r="G319" s="333">
        <f t="shared" si="3"/>
        <v>2679.3499999999872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284</v>
      </c>
      <c r="B320" s="330">
        <v>37</v>
      </c>
      <c r="C320" s="298">
        <v>46112</v>
      </c>
      <c r="D320" s="299" t="s">
        <v>377</v>
      </c>
      <c r="E320" s="331">
        <v>4309.58</v>
      </c>
      <c r="F320" s="331"/>
      <c r="G320" s="333">
        <f t="shared" si="3"/>
        <v>2722.2499999999873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286</v>
      </c>
      <c r="B321" s="330">
        <v>25</v>
      </c>
      <c r="C321" s="298">
        <v>46112</v>
      </c>
      <c r="D321" s="298" t="s">
        <v>204</v>
      </c>
      <c r="E321" s="331">
        <v>350</v>
      </c>
      <c r="F321" s="331"/>
      <c r="G321" s="333">
        <f t="shared" si="3"/>
        <v>7031.8299999999872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286</v>
      </c>
      <c r="B322" s="330">
        <v>26</v>
      </c>
      <c r="C322" s="298">
        <v>46112</v>
      </c>
      <c r="D322" s="298" t="s">
        <v>205</v>
      </c>
      <c r="E322" s="331">
        <v>320</v>
      </c>
      <c r="F322" s="331"/>
      <c r="G322" s="333">
        <f t="shared" si="3"/>
        <v>7381.8299999999872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286</v>
      </c>
      <c r="B323" s="330">
        <v>27</v>
      </c>
      <c r="C323" s="298">
        <v>46112</v>
      </c>
      <c r="D323" s="298" t="s">
        <v>206</v>
      </c>
      <c r="E323" s="331">
        <v>25</v>
      </c>
      <c r="F323" s="331"/>
      <c r="G323" s="333">
        <f t="shared" si="3"/>
        <v>7701.8299999999872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286</v>
      </c>
      <c r="B324" s="330">
        <v>28</v>
      </c>
      <c r="C324" s="298">
        <v>46112</v>
      </c>
      <c r="D324" s="298" t="s">
        <v>207</v>
      </c>
      <c r="E324" s="331">
        <v>25</v>
      </c>
      <c r="F324" s="331"/>
      <c r="G324" s="333">
        <f t="shared" si="3"/>
        <v>7726.8299999999872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286</v>
      </c>
      <c r="B325" s="330">
        <v>29</v>
      </c>
      <c r="C325" s="298">
        <v>46112</v>
      </c>
      <c r="D325" s="298" t="s">
        <v>208</v>
      </c>
      <c r="E325" s="331">
        <v>45</v>
      </c>
      <c r="F325" s="331"/>
      <c r="G325" s="333">
        <f t="shared" si="3"/>
        <v>7751.8299999999872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286</v>
      </c>
      <c r="B326" s="330">
        <v>30</v>
      </c>
      <c r="C326" s="298">
        <v>46112</v>
      </c>
      <c r="D326" s="298" t="s">
        <v>209</v>
      </c>
      <c r="E326" s="331">
        <v>400</v>
      </c>
      <c r="F326" s="331"/>
      <c r="G326" s="333">
        <f t="shared" si="3"/>
        <v>7796.8299999999872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286</v>
      </c>
      <c r="B327" s="330">
        <v>31</v>
      </c>
      <c r="C327" s="298">
        <v>46112</v>
      </c>
      <c r="D327" s="298" t="s">
        <v>210</v>
      </c>
      <c r="E327" s="331">
        <v>375</v>
      </c>
      <c r="F327" s="331"/>
      <c r="G327" s="333">
        <f t="shared" si="3"/>
        <v>8196.8299999999872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286</v>
      </c>
      <c r="B328" s="330">
        <v>32</v>
      </c>
      <c r="C328" s="298">
        <v>46112</v>
      </c>
      <c r="D328" s="298" t="s">
        <v>211</v>
      </c>
      <c r="E328" s="331">
        <v>100</v>
      </c>
      <c r="F328" s="331"/>
      <c r="G328" s="333">
        <f t="shared" si="3"/>
        <v>8571.8299999999872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286</v>
      </c>
      <c r="B329" s="330">
        <v>33</v>
      </c>
      <c r="C329" s="298">
        <v>46112</v>
      </c>
      <c r="D329" s="298" t="s">
        <v>212</v>
      </c>
      <c r="E329" s="331">
        <v>85</v>
      </c>
      <c r="F329" s="331"/>
      <c r="G329" s="333">
        <f t="shared" si="3"/>
        <v>8671.8299999999872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286</v>
      </c>
      <c r="B330" s="330">
        <v>34</v>
      </c>
      <c r="C330" s="298">
        <v>46112</v>
      </c>
      <c r="D330" s="298" t="s">
        <v>213</v>
      </c>
      <c r="E330" s="331">
        <v>230</v>
      </c>
      <c r="F330" s="331"/>
      <c r="G330" s="333">
        <f t="shared" si="3"/>
        <v>8756.8299999999872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286</v>
      </c>
      <c r="B331" s="330">
        <v>35</v>
      </c>
      <c r="C331" s="298">
        <v>46112</v>
      </c>
      <c r="D331" s="298" t="s">
        <v>214</v>
      </c>
      <c r="E331" s="331">
        <v>45</v>
      </c>
      <c r="F331" s="331"/>
      <c r="G331" s="333">
        <f t="shared" si="3"/>
        <v>8986.8299999999872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6</v>
      </c>
      <c r="C332" s="298">
        <v>46112</v>
      </c>
      <c r="D332" s="298" t="s">
        <v>378</v>
      </c>
      <c r="E332" s="331">
        <v>40</v>
      </c>
      <c r="F332" s="331"/>
      <c r="G332" s="333">
        <f t="shared" si="3"/>
        <v>9031.8299999999872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42</v>
      </c>
      <c r="C333" s="298">
        <v>46112</v>
      </c>
      <c r="D333" s="298" t="s">
        <v>200</v>
      </c>
      <c r="E333" s="331">
        <v>59</v>
      </c>
      <c r="F333" s="331"/>
      <c r="G333" s="333">
        <f t="shared" si="3"/>
        <v>9071.8299999999872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43</v>
      </c>
      <c r="C334" s="298">
        <v>46112</v>
      </c>
      <c r="D334" s="298" t="s">
        <v>201</v>
      </c>
      <c r="E334" s="331">
        <v>42.84</v>
      </c>
      <c r="F334" s="331"/>
      <c r="G334" s="333">
        <f t="shared" si="3"/>
        <v>9130.8299999999872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46112</v>
      </c>
      <c r="D335" s="298" t="s">
        <v>300</v>
      </c>
      <c r="E335" s="331">
        <v>57.21</v>
      </c>
      <c r="F335" s="331"/>
      <c r="G335" s="333">
        <f t="shared" si="3"/>
        <v>9173.6699999999873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8</v>
      </c>
      <c r="C336" s="298">
        <v>46112</v>
      </c>
      <c r="D336" s="298" t="s">
        <v>296</v>
      </c>
      <c r="E336" s="331">
        <v>11.18</v>
      </c>
      <c r="F336" s="331"/>
      <c r="G336" s="333">
        <f t="shared" si="3"/>
        <v>9230.8799999999865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10</v>
      </c>
      <c r="C337" s="298">
        <v>46112</v>
      </c>
      <c r="D337" s="298" t="s">
        <v>176</v>
      </c>
      <c r="E337" s="331">
        <v>17.899999999999999</v>
      </c>
      <c r="F337" s="331"/>
      <c r="G337" s="333">
        <f t="shared" si="3"/>
        <v>9242.0599999999868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46111</v>
      </c>
      <c r="D338" s="298" t="s">
        <v>334</v>
      </c>
      <c r="E338" s="331">
        <v>23.83</v>
      </c>
      <c r="F338" s="331"/>
      <c r="G338" s="333">
        <f t="shared" si="3"/>
        <v>9259.9599999999864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291</v>
      </c>
      <c r="B339" s="330">
        <v>38</v>
      </c>
      <c r="C339" s="298">
        <v>46111</v>
      </c>
      <c r="D339" s="299" t="s">
        <v>293</v>
      </c>
      <c r="E339" s="331"/>
      <c r="F339" s="331">
        <v>4278.1400000000003</v>
      </c>
      <c r="G339" s="333">
        <f t="shared" si="3"/>
        <v>9283.7899999999863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3</v>
      </c>
      <c r="C340" s="298">
        <v>46111</v>
      </c>
      <c r="D340" s="299" t="s">
        <v>351</v>
      </c>
      <c r="E340" s="331">
        <v>30</v>
      </c>
      <c r="F340" s="331"/>
      <c r="G340" s="333">
        <f t="shared" si="3"/>
        <v>5005.649999999986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6</v>
      </c>
      <c r="C341" s="298">
        <v>46111</v>
      </c>
      <c r="D341" s="299" t="s">
        <v>300</v>
      </c>
      <c r="E341" s="331">
        <v>15.96</v>
      </c>
      <c r="F341" s="331"/>
      <c r="G341" s="333">
        <f t="shared" si="3"/>
        <v>5035.649999999986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3</v>
      </c>
      <c r="C342" s="298">
        <v>46111</v>
      </c>
      <c r="D342" s="299" t="s">
        <v>379</v>
      </c>
      <c r="E342" s="331">
        <v>18.96</v>
      </c>
      <c r="F342" s="331"/>
      <c r="G342" s="333">
        <f t="shared" si="3"/>
        <v>5051.609999999986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1</v>
      </c>
      <c r="C343" s="298">
        <v>46110</v>
      </c>
      <c r="D343" s="299" t="s">
        <v>311</v>
      </c>
      <c r="E343" s="331">
        <v>144.22</v>
      </c>
      <c r="F343" s="331"/>
      <c r="G343" s="333">
        <f t="shared" si="3"/>
        <v>5070.5699999999861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7</v>
      </c>
      <c r="C344" s="298">
        <v>46110</v>
      </c>
      <c r="D344" s="299" t="s">
        <v>380</v>
      </c>
      <c r="E344" s="331">
        <v>181.04</v>
      </c>
      <c r="F344" s="331"/>
      <c r="G344" s="333">
        <f t="shared" si="3"/>
        <v>5214.7899999999863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6</v>
      </c>
      <c r="C345" s="298">
        <v>46110</v>
      </c>
      <c r="D345" s="299" t="s">
        <v>381</v>
      </c>
      <c r="E345" s="331">
        <v>196.9</v>
      </c>
      <c r="F345" s="331"/>
      <c r="G345" s="333">
        <f t="shared" si="3"/>
        <v>5395.8299999999863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3</v>
      </c>
      <c r="C346" s="298">
        <v>46110</v>
      </c>
      <c r="D346" s="299" t="s">
        <v>382</v>
      </c>
      <c r="E346" s="331">
        <v>7.5</v>
      </c>
      <c r="F346" s="331"/>
      <c r="G346" s="333">
        <f t="shared" si="3"/>
        <v>5592.7299999999859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8</v>
      </c>
      <c r="C347" s="298">
        <v>46109</v>
      </c>
      <c r="D347" s="299" t="s">
        <v>319</v>
      </c>
      <c r="E347" s="331">
        <v>11.7</v>
      </c>
      <c r="F347" s="331"/>
      <c r="G347" s="333">
        <f t="shared" si="3"/>
        <v>5600.2299999999859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2</v>
      </c>
      <c r="C348" s="298">
        <v>46109</v>
      </c>
      <c r="D348" s="299" t="s">
        <v>308</v>
      </c>
      <c r="E348" s="331">
        <v>210.76</v>
      </c>
      <c r="F348" s="331"/>
      <c r="G348" s="333">
        <f t="shared" si="3"/>
        <v>5611.9299999999857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4</v>
      </c>
      <c r="C349" s="298">
        <v>46109</v>
      </c>
      <c r="D349" s="299" t="s">
        <v>310</v>
      </c>
      <c r="E349" s="331">
        <v>46.9</v>
      </c>
      <c r="F349" s="331"/>
      <c r="G349" s="333">
        <f t="shared" si="3"/>
        <v>5822.689999999986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1</v>
      </c>
      <c r="C350" s="298">
        <v>46109</v>
      </c>
      <c r="D350" s="299" t="s">
        <v>329</v>
      </c>
      <c r="E350" s="331">
        <v>179.1</v>
      </c>
      <c r="F350" s="331"/>
      <c r="G350" s="333">
        <f t="shared" si="3"/>
        <v>5869.5899999999856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46109</v>
      </c>
      <c r="D351" s="299" t="s">
        <v>308</v>
      </c>
      <c r="E351" s="331">
        <v>31.97</v>
      </c>
      <c r="F351" s="331"/>
      <c r="G351" s="333">
        <f t="shared" si="3"/>
        <v>6048.689999999986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8</v>
      </c>
      <c r="C352" s="298">
        <v>46109</v>
      </c>
      <c r="D352" s="299" t="s">
        <v>308</v>
      </c>
      <c r="E352" s="331">
        <v>12.19</v>
      </c>
      <c r="F352" s="331"/>
      <c r="G352" s="333">
        <f t="shared" si="3"/>
        <v>6080.6599999999862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291</v>
      </c>
      <c r="B353" s="330">
        <v>41</v>
      </c>
      <c r="C353" s="298">
        <v>46108</v>
      </c>
      <c r="D353" s="299" t="s">
        <v>383</v>
      </c>
      <c r="E353" s="331"/>
      <c r="F353" s="331">
        <v>400</v>
      </c>
      <c r="G353" s="333">
        <f t="shared" si="3"/>
        <v>6092.8499999999858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46108</v>
      </c>
      <c r="D354" s="299" t="s">
        <v>301</v>
      </c>
      <c r="E354" s="331">
        <v>19.5</v>
      </c>
      <c r="F354" s="331"/>
      <c r="G354" s="333">
        <f t="shared" si="3"/>
        <v>5692.8499999999858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46108</v>
      </c>
      <c r="D355" s="299" t="s">
        <v>296</v>
      </c>
      <c r="E355" s="331">
        <v>11.48</v>
      </c>
      <c r="F355" s="331"/>
      <c r="G355" s="333">
        <f t="shared" si="3"/>
        <v>5712.3499999999858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8</v>
      </c>
      <c r="C356" s="298">
        <v>46108</v>
      </c>
      <c r="D356" s="299" t="s">
        <v>334</v>
      </c>
      <c r="E356" s="331">
        <v>11.46</v>
      </c>
      <c r="F356" s="331"/>
      <c r="G356" s="333">
        <f t="shared" si="3"/>
        <v>5723.8299999999854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4</v>
      </c>
      <c r="C357" s="298">
        <v>46108</v>
      </c>
      <c r="D357" s="299" t="s">
        <v>334</v>
      </c>
      <c r="E357" s="331">
        <v>38.21</v>
      </c>
      <c r="F357" s="331"/>
      <c r="G357" s="333">
        <f t="shared" si="3"/>
        <v>5735.2899999999854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2</v>
      </c>
      <c r="C358" s="298">
        <v>46108</v>
      </c>
      <c r="D358" s="299" t="s">
        <v>384</v>
      </c>
      <c r="E358" s="331">
        <v>69.95</v>
      </c>
      <c r="F358" s="331"/>
      <c r="G358" s="333">
        <f t="shared" si="3"/>
        <v>5773.4999999999854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3</v>
      </c>
      <c r="C359" s="298">
        <v>46108</v>
      </c>
      <c r="D359" s="299" t="s">
        <v>348</v>
      </c>
      <c r="E359" s="331">
        <v>10.78</v>
      </c>
      <c r="F359" s="331"/>
      <c r="G359" s="333">
        <f t="shared" si="3"/>
        <v>5843.4499999999853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46108</v>
      </c>
      <c r="D360" s="299" t="s">
        <v>300</v>
      </c>
      <c r="E360" s="331">
        <v>15.84</v>
      </c>
      <c r="F360" s="331"/>
      <c r="G360" s="333">
        <f t="shared" si="3"/>
        <v>5854.229999999985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8</v>
      </c>
      <c r="C361" s="298">
        <v>46108</v>
      </c>
      <c r="D361" s="299" t="s">
        <v>385</v>
      </c>
      <c r="E361" s="331">
        <v>22.48</v>
      </c>
      <c r="F361" s="331"/>
      <c r="G361" s="333">
        <f t="shared" si="3"/>
        <v>5870.0699999999852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46107</v>
      </c>
      <c r="D362" s="299" t="s">
        <v>358</v>
      </c>
      <c r="E362" s="331">
        <v>11.17</v>
      </c>
      <c r="F362" s="331"/>
      <c r="G362" s="333">
        <f t="shared" si="3"/>
        <v>5892.5499999999847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46107</v>
      </c>
      <c r="D363" s="299" t="s">
        <v>386</v>
      </c>
      <c r="E363" s="331">
        <v>14.38</v>
      </c>
      <c r="F363" s="331"/>
      <c r="G363" s="333">
        <f t="shared" si="3"/>
        <v>5903.7199999999848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8</v>
      </c>
      <c r="C364" s="298">
        <v>46107</v>
      </c>
      <c r="D364" s="299" t="s">
        <v>387</v>
      </c>
      <c r="E364" s="331">
        <v>45</v>
      </c>
      <c r="F364" s="331"/>
      <c r="G364" s="333">
        <f t="shared" si="3"/>
        <v>5918.0999999999849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46107</v>
      </c>
      <c r="D365" s="299" t="s">
        <v>324</v>
      </c>
      <c r="E365" s="331">
        <v>9.0299999999999994</v>
      </c>
      <c r="F365" s="331"/>
      <c r="G365" s="333">
        <f t="shared" si="3"/>
        <v>5963.0999999999849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46107</v>
      </c>
      <c r="D366" s="299" t="s">
        <v>301</v>
      </c>
      <c r="E366" s="331">
        <v>30</v>
      </c>
      <c r="F366" s="331"/>
      <c r="G366" s="333">
        <f t="shared" si="3"/>
        <v>5972.1299999999846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6</v>
      </c>
      <c r="C367" s="298">
        <v>46106</v>
      </c>
      <c r="D367" s="299" t="s">
        <v>388</v>
      </c>
      <c r="E367" s="331">
        <v>12</v>
      </c>
      <c r="F367" s="331"/>
      <c r="G367" s="333">
        <f t="shared" si="3"/>
        <v>6002.1299999999846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46106</v>
      </c>
      <c r="D368" s="299" t="s">
        <v>389</v>
      </c>
      <c r="E368" s="331">
        <v>20</v>
      </c>
      <c r="F368" s="331"/>
      <c r="G368" s="333">
        <f t="shared" si="3"/>
        <v>6014.1299999999846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46106</v>
      </c>
      <c r="D369" s="299" t="s">
        <v>296</v>
      </c>
      <c r="E369" s="331">
        <v>21.05</v>
      </c>
      <c r="F369" s="331"/>
      <c r="G369" s="333">
        <f t="shared" si="3"/>
        <v>6034.1299999999846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4</v>
      </c>
      <c r="C370" s="298">
        <v>46106</v>
      </c>
      <c r="D370" s="299" t="s">
        <v>296</v>
      </c>
      <c r="E370" s="331">
        <v>38.58</v>
      </c>
      <c r="F370" s="331"/>
      <c r="G370" s="333">
        <f t="shared" si="3"/>
        <v>6055.1799999999848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294</v>
      </c>
      <c r="B371" s="330">
        <v>12</v>
      </c>
      <c r="C371" s="298">
        <v>46106</v>
      </c>
      <c r="D371" s="299" t="s">
        <v>314</v>
      </c>
      <c r="E371" s="331">
        <v>204.47</v>
      </c>
      <c r="F371" s="331"/>
      <c r="G371" s="333">
        <f t="shared" si="3"/>
        <v>6093.7599999999848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24</v>
      </c>
      <c r="C372" s="298">
        <v>46105</v>
      </c>
      <c r="D372" s="299" t="s">
        <v>861</v>
      </c>
      <c r="E372" s="331">
        <v>86.58</v>
      </c>
      <c r="F372" s="331"/>
      <c r="G372" s="333">
        <f t="shared" si="3"/>
        <v>6298.229999999985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6</v>
      </c>
      <c r="C373" s="298">
        <v>46105</v>
      </c>
      <c r="D373" s="299" t="s">
        <v>389</v>
      </c>
      <c r="E373" s="331">
        <v>20</v>
      </c>
      <c r="F373" s="331"/>
      <c r="G373" s="333">
        <f t="shared" si="3"/>
        <v>6384.8099999999849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46105</v>
      </c>
      <c r="D374" s="299" t="s">
        <v>390</v>
      </c>
      <c r="E374" s="331">
        <v>15.29</v>
      </c>
      <c r="F374" s="331"/>
      <c r="G374" s="333">
        <f t="shared" si="3"/>
        <v>6404.8099999999849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8</v>
      </c>
      <c r="C375" s="298">
        <v>46105</v>
      </c>
      <c r="D375" s="299" t="s">
        <v>308</v>
      </c>
      <c r="E375" s="331">
        <v>47.99</v>
      </c>
      <c r="F375" s="331"/>
      <c r="G375" s="333">
        <f t="shared" si="3"/>
        <v>6420.0999999999849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23</v>
      </c>
      <c r="C376" s="298">
        <v>46104</v>
      </c>
      <c r="D376" s="299" t="s">
        <v>67</v>
      </c>
      <c r="E376" s="331">
        <v>650.88</v>
      </c>
      <c r="F376" s="331"/>
      <c r="G376" s="333">
        <f t="shared" si="3"/>
        <v>6468.0899999999847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46104</v>
      </c>
      <c r="D377" s="299" t="s">
        <v>391</v>
      </c>
      <c r="E377" s="331">
        <v>46</v>
      </c>
      <c r="F377" s="331"/>
      <c r="G377" s="333">
        <f t="shared" si="3"/>
        <v>7118.9699999999848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46103</v>
      </c>
      <c r="D378" s="299" t="s">
        <v>392</v>
      </c>
      <c r="E378" s="331">
        <v>24.81</v>
      </c>
      <c r="F378" s="331"/>
      <c r="G378" s="333">
        <f t="shared" si="3"/>
        <v>7164.9699999999848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4</v>
      </c>
      <c r="C379" s="298">
        <v>46103</v>
      </c>
      <c r="D379" s="299" t="s">
        <v>296</v>
      </c>
      <c r="E379" s="331">
        <v>28.77</v>
      </c>
      <c r="F379" s="331"/>
      <c r="G379" s="333">
        <f t="shared" si="3"/>
        <v>7189.7799999999852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8</v>
      </c>
      <c r="C380" s="298">
        <v>46103</v>
      </c>
      <c r="D380" s="299" t="s">
        <v>296</v>
      </c>
      <c r="E380" s="331">
        <v>11.9</v>
      </c>
      <c r="F380" s="331"/>
      <c r="G380" s="333">
        <f t="shared" si="3"/>
        <v>7218.5499999999856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1</v>
      </c>
      <c r="C381" s="298">
        <v>46103</v>
      </c>
      <c r="D381" s="299" t="s">
        <v>300</v>
      </c>
      <c r="E381" s="331">
        <v>42.59</v>
      </c>
      <c r="F381" s="331"/>
      <c r="G381" s="333">
        <f t="shared" si="3"/>
        <v>7230.4499999999853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6</v>
      </c>
      <c r="C382" s="298">
        <v>46103</v>
      </c>
      <c r="D382" s="299" t="s">
        <v>300</v>
      </c>
      <c r="E382" s="331">
        <v>17.579999999999998</v>
      </c>
      <c r="F382" s="331"/>
      <c r="G382" s="333">
        <f t="shared" si="3"/>
        <v>7273.0399999999854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1</v>
      </c>
      <c r="C383" s="298">
        <v>46103</v>
      </c>
      <c r="D383" s="299" t="s">
        <v>300</v>
      </c>
      <c r="E383" s="331">
        <v>11.99</v>
      </c>
      <c r="F383" s="331"/>
      <c r="G383" s="333">
        <f t="shared" si="3"/>
        <v>7290.6199999999853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46103</v>
      </c>
      <c r="D384" s="299" t="s">
        <v>311</v>
      </c>
      <c r="E384" s="331">
        <v>81.31</v>
      </c>
      <c r="F384" s="331"/>
      <c r="G384" s="333">
        <f t="shared" si="3"/>
        <v>7302.6099999999851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1</v>
      </c>
      <c r="C385" s="298">
        <v>46103</v>
      </c>
      <c r="D385" s="299" t="s">
        <v>393</v>
      </c>
      <c r="E385" s="331">
        <v>38.44</v>
      </c>
      <c r="F385" s="331"/>
      <c r="G385" s="333">
        <f t="shared" si="3"/>
        <v>7383.9199999999855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2</v>
      </c>
      <c r="C386" s="298">
        <v>46103</v>
      </c>
      <c r="D386" s="299" t="s">
        <v>394</v>
      </c>
      <c r="E386" s="331">
        <v>35.700000000000003</v>
      </c>
      <c r="F386" s="331"/>
      <c r="G386" s="333">
        <f t="shared" si="3"/>
        <v>7422.3599999999851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46102</v>
      </c>
      <c r="D387" s="299" t="s">
        <v>300</v>
      </c>
      <c r="E387" s="331">
        <v>10.64</v>
      </c>
      <c r="F387" s="331"/>
      <c r="G387" s="333">
        <f t="shared" si="3"/>
        <v>7458.0599999999849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1</v>
      </c>
      <c r="C388" s="298">
        <v>46102</v>
      </c>
      <c r="D388" s="299" t="s">
        <v>300</v>
      </c>
      <c r="E388" s="331">
        <v>28.69</v>
      </c>
      <c r="F388" s="331"/>
      <c r="G388" s="333">
        <f t="shared" si="3"/>
        <v>7468.6999999999853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3</v>
      </c>
      <c r="C389" s="298">
        <v>46102</v>
      </c>
      <c r="D389" s="299" t="s">
        <v>348</v>
      </c>
      <c r="E389" s="331">
        <v>11.59</v>
      </c>
      <c r="F389" s="331"/>
      <c r="G389" s="333">
        <f t="shared" si="3"/>
        <v>7497.3899999999849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291</v>
      </c>
      <c r="B390" s="330">
        <v>41</v>
      </c>
      <c r="C390" s="298">
        <v>46102</v>
      </c>
      <c r="D390" s="299" t="s">
        <v>383</v>
      </c>
      <c r="E390" s="331"/>
      <c r="F390" s="331">
        <v>400</v>
      </c>
      <c r="G390" s="333">
        <f t="shared" si="3"/>
        <v>7508.979999999985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5</v>
      </c>
      <c r="C391" s="298">
        <v>46102</v>
      </c>
      <c r="D391" s="299" t="s">
        <v>395</v>
      </c>
      <c r="E391" s="331">
        <v>170</v>
      </c>
      <c r="F391" s="331"/>
      <c r="G391" s="333">
        <f t="shared" si="3"/>
        <v>7108.979999999985</v>
      </c>
      <c r="H391" s="334" t="s">
        <v>298</v>
      </c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5</v>
      </c>
      <c r="C392" s="298">
        <v>46102</v>
      </c>
      <c r="D392" s="299" t="s">
        <v>354</v>
      </c>
      <c r="E392" s="331">
        <v>70</v>
      </c>
      <c r="F392" s="331"/>
      <c r="G392" s="333">
        <f t="shared" si="3"/>
        <v>7278.979999999985</v>
      </c>
      <c r="H392" s="334" t="s">
        <v>298</v>
      </c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5</v>
      </c>
      <c r="C393" s="298">
        <v>46102</v>
      </c>
      <c r="D393" s="299" t="s">
        <v>396</v>
      </c>
      <c r="E393" s="331">
        <v>40</v>
      </c>
      <c r="F393" s="331"/>
      <c r="G393" s="333">
        <f t="shared" ref="G393:G647" si="4">G394-E393+F393</f>
        <v>7348.979999999985</v>
      </c>
      <c r="H393" s="334" t="s">
        <v>298</v>
      </c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3</v>
      </c>
      <c r="C394" s="298">
        <v>46102</v>
      </c>
      <c r="D394" s="299" t="s">
        <v>348</v>
      </c>
      <c r="E394" s="331">
        <v>25</v>
      </c>
      <c r="F394" s="331"/>
      <c r="G394" s="333">
        <f t="shared" si="4"/>
        <v>7388.979999999985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1</v>
      </c>
      <c r="C395" s="298">
        <v>46102</v>
      </c>
      <c r="D395" s="299" t="s">
        <v>304</v>
      </c>
      <c r="E395" s="331">
        <v>65.19</v>
      </c>
      <c r="F395" s="331"/>
      <c r="G395" s="333">
        <f t="shared" si="4"/>
        <v>7413.979999999985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4</v>
      </c>
      <c r="C396" s="298">
        <v>46102</v>
      </c>
      <c r="D396" s="299" t="s">
        <v>310</v>
      </c>
      <c r="E396" s="331">
        <v>37.450000000000003</v>
      </c>
      <c r="F396" s="331"/>
      <c r="G396" s="333">
        <f t="shared" si="4"/>
        <v>7479.1699999999846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46101</v>
      </c>
      <c r="D397" s="299" t="s">
        <v>356</v>
      </c>
      <c r="E397" s="331">
        <v>65.099999999999994</v>
      </c>
      <c r="F397" s="331"/>
      <c r="G397" s="333">
        <f t="shared" si="4"/>
        <v>7516.6199999999844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22</v>
      </c>
      <c r="C398" s="298">
        <v>46101</v>
      </c>
      <c r="D398" s="299" t="s">
        <v>323</v>
      </c>
      <c r="E398" s="331">
        <v>20.22</v>
      </c>
      <c r="F398" s="331"/>
      <c r="G398" s="333">
        <f t="shared" si="4"/>
        <v>7581.7199999999848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46101</v>
      </c>
      <c r="D399" s="299" t="s">
        <v>433</v>
      </c>
      <c r="E399" s="331">
        <v>-73</v>
      </c>
      <c r="F399" s="331"/>
      <c r="G399" s="333">
        <f t="shared" si="4"/>
        <v>7601.939999999985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46101</v>
      </c>
      <c r="D400" s="299" t="s">
        <v>300</v>
      </c>
      <c r="E400" s="331">
        <v>34.68</v>
      </c>
      <c r="F400" s="331"/>
      <c r="G400" s="333">
        <f t="shared" si="4"/>
        <v>7528.939999999985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6</v>
      </c>
      <c r="C401" s="298">
        <v>46101</v>
      </c>
      <c r="D401" s="299" t="s">
        <v>397</v>
      </c>
      <c r="E401" s="331">
        <v>10.63</v>
      </c>
      <c r="F401" s="331"/>
      <c r="G401" s="333">
        <f t="shared" si="4"/>
        <v>7563.6199999999853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5</v>
      </c>
      <c r="C402" s="298">
        <v>46101</v>
      </c>
      <c r="D402" s="299" t="s">
        <v>398</v>
      </c>
      <c r="E402" s="331">
        <v>106.49</v>
      </c>
      <c r="F402" s="331"/>
      <c r="G402" s="333">
        <f t="shared" si="4"/>
        <v>7574.2499999999854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8</v>
      </c>
      <c r="C403" s="298">
        <v>46100</v>
      </c>
      <c r="D403" s="299" t="s">
        <v>357</v>
      </c>
      <c r="E403" s="331">
        <v>16.739999999999998</v>
      </c>
      <c r="F403" s="331"/>
      <c r="G403" s="333">
        <f t="shared" si="4"/>
        <v>7680.7399999999852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46100</v>
      </c>
      <c r="D404" s="299" t="s">
        <v>399</v>
      </c>
      <c r="E404" s="331">
        <v>108.54</v>
      </c>
      <c r="F404" s="331"/>
      <c r="G404" s="333">
        <f t="shared" si="4"/>
        <v>7697.479999999985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22</v>
      </c>
      <c r="C405" s="298">
        <v>46100</v>
      </c>
      <c r="D405" s="299" t="s">
        <v>835</v>
      </c>
      <c r="E405" s="331">
        <v>12.77</v>
      </c>
      <c r="F405" s="331"/>
      <c r="G405" s="333">
        <f t="shared" si="4"/>
        <v>7806.019999999985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8</v>
      </c>
      <c r="C406" s="298">
        <v>46100</v>
      </c>
      <c r="D406" s="299" t="s">
        <v>334</v>
      </c>
      <c r="E406" s="331">
        <v>28.33</v>
      </c>
      <c r="F406" s="331"/>
      <c r="G406" s="333">
        <f t="shared" si="4"/>
        <v>7818.7899999999854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46100</v>
      </c>
      <c r="D407" s="299" t="s">
        <v>358</v>
      </c>
      <c r="E407" s="331">
        <v>17.45</v>
      </c>
      <c r="F407" s="331"/>
      <c r="G407" s="333">
        <f t="shared" si="4"/>
        <v>7847.1199999999853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294</v>
      </c>
      <c r="B408" s="330">
        <v>22</v>
      </c>
      <c r="C408" s="298">
        <v>46100</v>
      </c>
      <c r="D408" s="299" t="s">
        <v>328</v>
      </c>
      <c r="E408" s="331">
        <v>7.46</v>
      </c>
      <c r="F408" s="331"/>
      <c r="G408" s="333">
        <f t="shared" si="4"/>
        <v>7864.5699999999852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335</v>
      </c>
      <c r="B409" s="330" t="s">
        <v>335</v>
      </c>
      <c r="C409" s="298">
        <v>46100</v>
      </c>
      <c r="D409" s="299" t="s">
        <v>336</v>
      </c>
      <c r="E409" s="331">
        <v>172.29</v>
      </c>
      <c r="F409" s="331"/>
      <c r="G409" s="333">
        <f t="shared" si="4"/>
        <v>7872.0299999999852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15</v>
      </c>
      <c r="C410" s="298">
        <v>46100</v>
      </c>
      <c r="D410" s="299" t="s">
        <v>185</v>
      </c>
      <c r="E410" s="331">
        <v>175.09</v>
      </c>
      <c r="F410" s="331"/>
      <c r="G410" s="333">
        <f t="shared" si="4"/>
        <v>8044.3199999999852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291</v>
      </c>
      <c r="B411" s="330">
        <v>39</v>
      </c>
      <c r="C411" s="298">
        <v>46100</v>
      </c>
      <c r="D411" s="299" t="s">
        <v>292</v>
      </c>
      <c r="E411" s="331"/>
      <c r="F411" s="331">
        <v>2763.78</v>
      </c>
      <c r="G411" s="333">
        <f t="shared" si="4"/>
        <v>8219.4099999999853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46099</v>
      </c>
      <c r="D412" s="299" t="s">
        <v>400</v>
      </c>
      <c r="E412" s="331">
        <v>47.46</v>
      </c>
      <c r="F412" s="331"/>
      <c r="G412" s="333">
        <f t="shared" si="4"/>
        <v>5455.6299999999856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8</v>
      </c>
      <c r="C413" s="298">
        <v>46099</v>
      </c>
      <c r="D413" s="299" t="s">
        <v>400</v>
      </c>
      <c r="E413" s="331">
        <v>15.01</v>
      </c>
      <c r="F413" s="331"/>
      <c r="G413" s="333">
        <f t="shared" si="4"/>
        <v>5503.0899999999856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291</v>
      </c>
      <c r="B414" s="330">
        <v>40</v>
      </c>
      <c r="C414" s="298">
        <v>46099</v>
      </c>
      <c r="D414" s="299" t="s">
        <v>316</v>
      </c>
      <c r="E414" s="331"/>
      <c r="F414" s="331">
        <v>838.67</v>
      </c>
      <c r="G414" s="333">
        <f t="shared" si="4"/>
        <v>5518.0999999999858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46099</v>
      </c>
      <c r="D415" s="299" t="s">
        <v>296</v>
      </c>
      <c r="E415" s="331">
        <v>14.67</v>
      </c>
      <c r="F415" s="331"/>
      <c r="G415" s="333">
        <f t="shared" si="4"/>
        <v>4679.4299999999857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4</v>
      </c>
      <c r="C416" s="298">
        <v>46099</v>
      </c>
      <c r="D416" s="299" t="s">
        <v>296</v>
      </c>
      <c r="E416" s="331">
        <v>40.22</v>
      </c>
      <c r="F416" s="331"/>
      <c r="G416" s="333">
        <f t="shared" si="4"/>
        <v>4694.0999999999858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8</v>
      </c>
      <c r="C417" s="298">
        <v>46099</v>
      </c>
      <c r="D417" s="299" t="s">
        <v>295</v>
      </c>
      <c r="E417" s="331">
        <v>3.49</v>
      </c>
      <c r="F417" s="331"/>
      <c r="G417" s="333">
        <f t="shared" si="4"/>
        <v>4734.3199999999861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22</v>
      </c>
      <c r="C418" s="298">
        <v>46099</v>
      </c>
      <c r="D418" s="299" t="s">
        <v>401</v>
      </c>
      <c r="E418" s="331">
        <v>13.84</v>
      </c>
      <c r="F418" s="331"/>
      <c r="G418" s="333">
        <f t="shared" si="4"/>
        <v>4737.8099999999858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294</v>
      </c>
      <c r="B419" s="330">
        <v>17</v>
      </c>
      <c r="C419" s="298">
        <v>46098</v>
      </c>
      <c r="D419" s="299" t="s">
        <v>188</v>
      </c>
      <c r="E419" s="331">
        <v>42.65</v>
      </c>
      <c r="F419" s="331"/>
      <c r="G419" s="333">
        <f t="shared" si="4"/>
        <v>4751.649999999986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23</v>
      </c>
      <c r="C420" s="298">
        <v>46098</v>
      </c>
      <c r="D420" s="299" t="s">
        <v>402</v>
      </c>
      <c r="E420" s="331">
        <v>529.46</v>
      </c>
      <c r="F420" s="331"/>
      <c r="G420" s="333">
        <f t="shared" si="4"/>
        <v>4794.2999999999856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43</v>
      </c>
      <c r="C421" s="298">
        <v>46098</v>
      </c>
      <c r="D421" s="299" t="s">
        <v>333</v>
      </c>
      <c r="E421" s="331">
        <v>22.35</v>
      </c>
      <c r="F421" s="331"/>
      <c r="G421" s="333">
        <f t="shared" si="4"/>
        <v>5323.7599999999857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42</v>
      </c>
      <c r="C422" s="298">
        <v>46098</v>
      </c>
      <c r="D422" s="299" t="s">
        <v>333</v>
      </c>
      <c r="E422" s="331">
        <v>37.25</v>
      </c>
      <c r="F422" s="331"/>
      <c r="G422" s="333">
        <f t="shared" si="4"/>
        <v>5346.109999999986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8</v>
      </c>
      <c r="C423" s="298">
        <v>46098</v>
      </c>
      <c r="D423" s="299" t="s">
        <v>319</v>
      </c>
      <c r="E423" s="331">
        <v>3.99</v>
      </c>
      <c r="F423" s="331"/>
      <c r="G423" s="333">
        <f t="shared" si="4"/>
        <v>5383.359999999986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8</v>
      </c>
      <c r="C424" s="298">
        <v>46098</v>
      </c>
      <c r="D424" s="299" t="s">
        <v>319</v>
      </c>
      <c r="E424" s="331">
        <v>24.47</v>
      </c>
      <c r="F424" s="331"/>
      <c r="G424" s="333">
        <f t="shared" si="4"/>
        <v>5387.3499999999858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21</v>
      </c>
      <c r="C425" s="298">
        <v>46098</v>
      </c>
      <c r="D425" s="299" t="s">
        <v>194</v>
      </c>
      <c r="E425" s="331">
        <v>75.599999999999994</v>
      </c>
      <c r="F425" s="331"/>
      <c r="G425" s="333">
        <f t="shared" si="4"/>
        <v>5411.8199999999861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5</v>
      </c>
      <c r="C426" s="298">
        <v>46097</v>
      </c>
      <c r="D426" s="299" t="s">
        <v>340</v>
      </c>
      <c r="E426" s="331">
        <v>21.3</v>
      </c>
      <c r="F426" s="331"/>
      <c r="G426" s="333">
        <f t="shared" si="4"/>
        <v>5487.4199999999864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11</v>
      </c>
      <c r="C427" s="298">
        <v>46097</v>
      </c>
      <c r="D427" s="299" t="s">
        <v>178</v>
      </c>
      <c r="E427" s="331">
        <v>267.91000000000003</v>
      </c>
      <c r="F427" s="331"/>
      <c r="G427" s="333">
        <f t="shared" si="4"/>
        <v>5508.7199999999866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287</v>
      </c>
      <c r="B428" s="330" t="s">
        <v>287</v>
      </c>
      <c r="C428" s="298">
        <v>46097</v>
      </c>
      <c r="D428" s="299" t="s">
        <v>403</v>
      </c>
      <c r="E428" s="331"/>
      <c r="F428" s="331">
        <v>80</v>
      </c>
      <c r="G428" s="333">
        <f t="shared" si="4"/>
        <v>5776.6299999999865</v>
      </c>
      <c r="H428" s="334" t="s">
        <v>298</v>
      </c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46097</v>
      </c>
      <c r="D429" s="299" t="s">
        <v>302</v>
      </c>
      <c r="E429" s="331">
        <v>80</v>
      </c>
      <c r="F429" s="331"/>
      <c r="G429" s="333">
        <f t="shared" si="4"/>
        <v>5696.6299999999865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4</v>
      </c>
      <c r="C430" s="298">
        <v>46097</v>
      </c>
      <c r="D430" s="299" t="s">
        <v>310</v>
      </c>
      <c r="E430" s="331">
        <v>42.47</v>
      </c>
      <c r="F430" s="331"/>
      <c r="G430" s="333">
        <f t="shared" si="4"/>
        <v>5776.6299999999865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46097</v>
      </c>
      <c r="D431" s="299" t="s">
        <v>296</v>
      </c>
      <c r="E431" s="331">
        <v>11.18</v>
      </c>
      <c r="F431" s="331"/>
      <c r="G431" s="333">
        <f t="shared" si="4"/>
        <v>5819.0999999999867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46096</v>
      </c>
      <c r="D432" s="299" t="s">
        <v>404</v>
      </c>
      <c r="E432" s="331">
        <v>38.67</v>
      </c>
      <c r="F432" s="331"/>
      <c r="G432" s="333">
        <f t="shared" si="4"/>
        <v>5830.279999999987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3</v>
      </c>
      <c r="C433" s="298">
        <v>46096</v>
      </c>
      <c r="D433" s="299" t="s">
        <v>348</v>
      </c>
      <c r="E433" s="331">
        <v>7.11</v>
      </c>
      <c r="F433" s="331"/>
      <c r="G433" s="333">
        <f t="shared" si="4"/>
        <v>5868.9499999999871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1</v>
      </c>
      <c r="C434" s="298">
        <v>46096</v>
      </c>
      <c r="D434" s="299" t="s">
        <v>304</v>
      </c>
      <c r="E434" s="331">
        <v>126.64</v>
      </c>
      <c r="F434" s="331"/>
      <c r="G434" s="333">
        <f t="shared" si="4"/>
        <v>5876.0599999999868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1</v>
      </c>
      <c r="C435" s="298">
        <v>46096</v>
      </c>
      <c r="D435" s="299" t="s">
        <v>311</v>
      </c>
      <c r="E435" s="331">
        <v>125.2</v>
      </c>
      <c r="F435" s="331"/>
      <c r="G435" s="333">
        <f t="shared" si="4"/>
        <v>6002.6999999999871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1</v>
      </c>
      <c r="C436" s="298">
        <v>46096</v>
      </c>
      <c r="D436" s="299" t="s">
        <v>306</v>
      </c>
      <c r="E436" s="331">
        <v>37.159999999999997</v>
      </c>
      <c r="F436" s="331"/>
      <c r="G436" s="333">
        <f t="shared" si="4"/>
        <v>6127.8999999999869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16</v>
      </c>
      <c r="C437" s="298">
        <v>46096</v>
      </c>
      <c r="D437" s="299" t="s">
        <v>405</v>
      </c>
      <c r="E437" s="331">
        <v>713.06</v>
      </c>
      <c r="F437" s="331"/>
      <c r="G437" s="333">
        <f t="shared" si="4"/>
        <v>6165.0599999999868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5</v>
      </c>
      <c r="C438" s="298">
        <v>46095</v>
      </c>
      <c r="D438" s="299" t="s">
        <v>406</v>
      </c>
      <c r="E438" s="331">
        <v>24</v>
      </c>
      <c r="F438" s="331"/>
      <c r="G438" s="333">
        <f t="shared" si="4"/>
        <v>6878.1199999999862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3</v>
      </c>
      <c r="C439" s="298">
        <v>46095</v>
      </c>
      <c r="D439" s="299" t="s">
        <v>348</v>
      </c>
      <c r="E439" s="331">
        <v>14.58</v>
      </c>
      <c r="F439" s="331"/>
      <c r="G439" s="333">
        <f t="shared" si="4"/>
        <v>6902.1199999999862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291</v>
      </c>
      <c r="B440" s="330">
        <v>41</v>
      </c>
      <c r="C440" s="298">
        <v>46094</v>
      </c>
      <c r="D440" s="299" t="s">
        <v>407</v>
      </c>
      <c r="E440" s="331"/>
      <c r="F440" s="331">
        <v>300</v>
      </c>
      <c r="G440" s="333">
        <f t="shared" si="4"/>
        <v>6916.6999999999862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1</v>
      </c>
      <c r="C441" s="298">
        <v>46094</v>
      </c>
      <c r="D441" s="299" t="s">
        <v>311</v>
      </c>
      <c r="E441" s="331">
        <v>17.71</v>
      </c>
      <c r="F441" s="331"/>
      <c r="G441" s="333">
        <f t="shared" si="4"/>
        <v>6616.6999999999862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4</v>
      </c>
      <c r="C442" s="298">
        <v>46094</v>
      </c>
      <c r="D442" s="299" t="s">
        <v>296</v>
      </c>
      <c r="E442" s="331">
        <v>31.56</v>
      </c>
      <c r="F442" s="331"/>
      <c r="G442" s="333">
        <f t="shared" si="4"/>
        <v>6634.4099999999862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46094</v>
      </c>
      <c r="D443" s="299" t="s">
        <v>296</v>
      </c>
      <c r="E443" s="331">
        <v>34.79</v>
      </c>
      <c r="F443" s="331"/>
      <c r="G443" s="333">
        <f t="shared" si="4"/>
        <v>6665.9699999999866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46094</v>
      </c>
      <c r="D444" s="299" t="s">
        <v>408</v>
      </c>
      <c r="E444" s="331">
        <v>23.9</v>
      </c>
      <c r="F444" s="331"/>
      <c r="G444" s="333">
        <f t="shared" si="4"/>
        <v>6700.7599999999866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3</v>
      </c>
      <c r="C445" s="298">
        <v>46094</v>
      </c>
      <c r="D445" s="299" t="s">
        <v>348</v>
      </c>
      <c r="E445" s="331">
        <v>7.26</v>
      </c>
      <c r="F445" s="331"/>
      <c r="G445" s="333">
        <f t="shared" si="4"/>
        <v>6724.6599999999862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5</v>
      </c>
      <c r="C446" s="298">
        <v>46094</v>
      </c>
      <c r="D446" s="299" t="s">
        <v>354</v>
      </c>
      <c r="E446" s="331">
        <v>85</v>
      </c>
      <c r="F446" s="331"/>
      <c r="G446" s="333">
        <f t="shared" si="4"/>
        <v>6731.9199999999864</v>
      </c>
      <c r="H446" s="334" t="s">
        <v>298</v>
      </c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8</v>
      </c>
      <c r="C447" s="298">
        <v>46093</v>
      </c>
      <c r="D447" s="299" t="s">
        <v>409</v>
      </c>
      <c r="E447" s="331">
        <v>51.22</v>
      </c>
      <c r="F447" s="331"/>
      <c r="G447" s="333">
        <f t="shared" si="4"/>
        <v>6816.9199999999864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46093</v>
      </c>
      <c r="D448" s="299" t="s">
        <v>410</v>
      </c>
      <c r="E448" s="331">
        <v>57.43</v>
      </c>
      <c r="F448" s="331"/>
      <c r="G448" s="333">
        <f t="shared" si="4"/>
        <v>6868.1399999999867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46093</v>
      </c>
      <c r="D449" s="299" t="s">
        <v>358</v>
      </c>
      <c r="E449" s="331">
        <v>17.45</v>
      </c>
      <c r="F449" s="331"/>
      <c r="G449" s="333">
        <f t="shared" si="4"/>
        <v>6925.569999999987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8</v>
      </c>
      <c r="C450" s="298">
        <v>46093</v>
      </c>
      <c r="D450" s="299" t="s">
        <v>319</v>
      </c>
      <c r="E450" s="331">
        <v>7.92</v>
      </c>
      <c r="F450" s="331"/>
      <c r="G450" s="333">
        <f t="shared" si="4"/>
        <v>6943.0199999999868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291</v>
      </c>
      <c r="B451" s="330">
        <v>38</v>
      </c>
      <c r="C451" s="298">
        <v>46093</v>
      </c>
      <c r="D451" s="299" t="s">
        <v>293</v>
      </c>
      <c r="E451" s="331"/>
      <c r="F451" s="331">
        <v>4726.92</v>
      </c>
      <c r="G451" s="333">
        <f t="shared" si="4"/>
        <v>6950.9399999999869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46093</v>
      </c>
      <c r="D452" s="299" t="s">
        <v>386</v>
      </c>
      <c r="E452" s="331">
        <v>15</v>
      </c>
      <c r="F452" s="331"/>
      <c r="G452" s="333">
        <f t="shared" si="4"/>
        <v>2224.0199999999868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6</v>
      </c>
      <c r="C453" s="298">
        <v>46093</v>
      </c>
      <c r="D453" s="299" t="s">
        <v>411</v>
      </c>
      <c r="E453" s="331">
        <v>12</v>
      </c>
      <c r="F453" s="331"/>
      <c r="G453" s="333">
        <f t="shared" si="4"/>
        <v>2239.0199999999868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19</v>
      </c>
      <c r="C454" s="298">
        <v>46093</v>
      </c>
      <c r="D454" s="299" t="s">
        <v>191</v>
      </c>
      <c r="E454" s="331">
        <v>200</v>
      </c>
      <c r="F454" s="331"/>
      <c r="G454" s="333">
        <f t="shared" si="4"/>
        <v>2251.0199999999868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6</v>
      </c>
      <c r="C455" s="298">
        <v>46092</v>
      </c>
      <c r="D455" s="299" t="s">
        <v>412</v>
      </c>
      <c r="E455" s="331">
        <v>-10.050000000000001</v>
      </c>
      <c r="F455" s="331"/>
      <c r="G455" s="333">
        <f t="shared" si="4"/>
        <v>2451.0199999999868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46092</v>
      </c>
      <c r="D456" s="299" t="s">
        <v>413</v>
      </c>
      <c r="E456" s="331">
        <v>25</v>
      </c>
      <c r="F456" s="331"/>
      <c r="G456" s="333">
        <f t="shared" si="4"/>
        <v>2440.9699999999866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46092</v>
      </c>
      <c r="D457" s="299" t="s">
        <v>301</v>
      </c>
      <c r="E457" s="331">
        <v>-9</v>
      </c>
      <c r="F457" s="331"/>
      <c r="G457" s="333">
        <f t="shared" si="4"/>
        <v>2465.9699999999866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291</v>
      </c>
      <c r="B458" s="330">
        <v>41</v>
      </c>
      <c r="C458" s="298">
        <v>46092</v>
      </c>
      <c r="D458" s="299" t="s">
        <v>407</v>
      </c>
      <c r="E458" s="331"/>
      <c r="F458" s="331">
        <v>500</v>
      </c>
      <c r="G458" s="333">
        <f t="shared" si="4"/>
        <v>2456.9699999999866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46092</v>
      </c>
      <c r="D459" s="299" t="s">
        <v>296</v>
      </c>
      <c r="E459" s="331">
        <v>16.170000000000002</v>
      </c>
      <c r="F459" s="331"/>
      <c r="G459" s="333">
        <f t="shared" si="4"/>
        <v>1956.9699999999864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22</v>
      </c>
      <c r="C460" s="298">
        <v>46092</v>
      </c>
      <c r="D460" s="299" t="s">
        <v>352</v>
      </c>
      <c r="E460" s="331">
        <v>19.16</v>
      </c>
      <c r="F460" s="331"/>
      <c r="G460" s="333">
        <f t="shared" si="4"/>
        <v>1973.1399999999865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335</v>
      </c>
      <c r="B461" s="330" t="s">
        <v>335</v>
      </c>
      <c r="C461" s="298">
        <v>46091</v>
      </c>
      <c r="D461" s="299" t="s">
        <v>447</v>
      </c>
      <c r="E461" s="331">
        <v>47.28</v>
      </c>
      <c r="F461" s="331"/>
      <c r="G461" s="333">
        <f t="shared" si="4"/>
        <v>1992.2999999999865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13</v>
      </c>
      <c r="C462" s="298">
        <v>46091</v>
      </c>
      <c r="D462" s="299" t="s">
        <v>182</v>
      </c>
      <c r="E462" s="331">
        <v>134.93</v>
      </c>
      <c r="F462" s="331"/>
      <c r="G462" s="333">
        <f t="shared" si="4"/>
        <v>2039.5799999999865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8</v>
      </c>
      <c r="C463" s="298">
        <v>46091</v>
      </c>
      <c r="D463" s="299" t="s">
        <v>295</v>
      </c>
      <c r="E463" s="331">
        <v>7.44</v>
      </c>
      <c r="F463" s="331"/>
      <c r="G463" s="333">
        <f t="shared" si="4"/>
        <v>2174.5099999999866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4</v>
      </c>
      <c r="C464" s="298">
        <v>46091</v>
      </c>
      <c r="D464" s="299" t="s">
        <v>295</v>
      </c>
      <c r="E464" s="331">
        <v>29.53</v>
      </c>
      <c r="F464" s="331"/>
      <c r="G464" s="333">
        <f t="shared" si="4"/>
        <v>2181.9499999999866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4</v>
      </c>
      <c r="C465" s="298">
        <v>46091</v>
      </c>
      <c r="D465" s="299" t="s">
        <v>310</v>
      </c>
      <c r="E465" s="331">
        <v>34.119999999999997</v>
      </c>
      <c r="F465" s="331"/>
      <c r="G465" s="333">
        <f t="shared" si="4"/>
        <v>2211.4799999999868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46091</v>
      </c>
      <c r="D466" s="299" t="s">
        <v>414</v>
      </c>
      <c r="E466" s="331">
        <v>18.57</v>
      </c>
      <c r="F466" s="331"/>
      <c r="G466" s="333">
        <f t="shared" si="4"/>
        <v>2245.5999999999867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16</v>
      </c>
      <c r="C467" s="298">
        <v>46091</v>
      </c>
      <c r="D467" s="299" t="s">
        <v>415</v>
      </c>
      <c r="E467" s="331">
        <v>107</v>
      </c>
      <c r="F467" s="331"/>
      <c r="G467" s="333">
        <f t="shared" si="4"/>
        <v>2264.1699999999869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18</v>
      </c>
      <c r="C468" s="298">
        <v>46090</v>
      </c>
      <c r="D468" s="299" t="s">
        <v>361</v>
      </c>
      <c r="E468" s="331">
        <v>400</v>
      </c>
      <c r="F468" s="331"/>
      <c r="G468" s="333">
        <f t="shared" si="4"/>
        <v>2371.1699999999869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4</v>
      </c>
      <c r="C469" s="298">
        <v>46090</v>
      </c>
      <c r="D469" s="299" t="s">
        <v>296</v>
      </c>
      <c r="E469" s="331">
        <v>24.69</v>
      </c>
      <c r="F469" s="331"/>
      <c r="G469" s="333">
        <f t="shared" si="4"/>
        <v>2771.1699999999869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3</v>
      </c>
      <c r="C470" s="298">
        <v>46090</v>
      </c>
      <c r="D470" s="299" t="s">
        <v>416</v>
      </c>
      <c r="E470" s="331">
        <v>4.59</v>
      </c>
      <c r="F470" s="331"/>
      <c r="G470" s="333">
        <f t="shared" si="4"/>
        <v>2795.8599999999869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9</v>
      </c>
      <c r="C471" s="298">
        <v>46090</v>
      </c>
      <c r="D471" s="299" t="s">
        <v>58</v>
      </c>
      <c r="E471" s="331">
        <v>1281.53</v>
      </c>
      <c r="F471" s="331"/>
      <c r="G471" s="333">
        <f t="shared" si="4"/>
        <v>2800.4499999999871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7</v>
      </c>
      <c r="C472" s="298">
        <v>46090</v>
      </c>
      <c r="D472" s="299" t="s">
        <v>338</v>
      </c>
      <c r="E472" s="331">
        <v>40.61</v>
      </c>
      <c r="F472" s="331"/>
      <c r="G472" s="333">
        <f t="shared" si="4"/>
        <v>4081.9799999999873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46090</v>
      </c>
      <c r="D473" s="299" t="s">
        <v>417</v>
      </c>
      <c r="E473" s="331">
        <v>380</v>
      </c>
      <c r="F473" s="331">
        <v>380</v>
      </c>
      <c r="G473" s="333">
        <f t="shared" si="4"/>
        <v>4122.5899999999874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46090</v>
      </c>
      <c r="D474" s="299" t="s">
        <v>418</v>
      </c>
      <c r="E474" s="331">
        <v>15</v>
      </c>
      <c r="F474" s="331"/>
      <c r="G474" s="333">
        <f t="shared" si="4"/>
        <v>4122.5899999999874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46090</v>
      </c>
      <c r="D475" s="299" t="s">
        <v>386</v>
      </c>
      <c r="E475" s="331">
        <v>15</v>
      </c>
      <c r="F475" s="331"/>
      <c r="G475" s="333">
        <f t="shared" si="4"/>
        <v>4137.5899999999874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6</v>
      </c>
      <c r="C476" s="298">
        <v>46090</v>
      </c>
      <c r="D476" s="299" t="s">
        <v>300</v>
      </c>
      <c r="E476" s="331">
        <v>70.66</v>
      </c>
      <c r="F476" s="331"/>
      <c r="G476" s="333">
        <f t="shared" si="4"/>
        <v>4152.5899999999874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1</v>
      </c>
      <c r="C477" s="298">
        <v>46089</v>
      </c>
      <c r="D477" s="299" t="s">
        <v>311</v>
      </c>
      <c r="E477" s="331">
        <v>109.77</v>
      </c>
      <c r="F477" s="331"/>
      <c r="G477" s="333">
        <f t="shared" si="4"/>
        <v>4223.2499999999873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46089</v>
      </c>
      <c r="D478" s="299" t="s">
        <v>306</v>
      </c>
      <c r="E478" s="331">
        <v>9.3800000000000008</v>
      </c>
      <c r="F478" s="331"/>
      <c r="G478" s="333">
        <f t="shared" si="4"/>
        <v>4333.0199999999877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3</v>
      </c>
      <c r="C479" s="298">
        <v>46089</v>
      </c>
      <c r="D479" s="299" t="s">
        <v>419</v>
      </c>
      <c r="E479" s="331">
        <v>3.85</v>
      </c>
      <c r="F479" s="331"/>
      <c r="G479" s="333">
        <f t="shared" si="4"/>
        <v>4342.3999999999878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46089</v>
      </c>
      <c r="D480" s="299" t="s">
        <v>404</v>
      </c>
      <c r="E480" s="331">
        <v>88.54</v>
      </c>
      <c r="F480" s="331"/>
      <c r="G480" s="333">
        <f t="shared" si="4"/>
        <v>4346.2499999999882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46089</v>
      </c>
      <c r="D481" s="299" t="s">
        <v>358</v>
      </c>
      <c r="E481" s="331">
        <v>8.3800000000000008</v>
      </c>
      <c r="F481" s="331"/>
      <c r="G481" s="333">
        <f t="shared" si="4"/>
        <v>4434.7899999999881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46089</v>
      </c>
      <c r="D482" s="299" t="s">
        <v>301</v>
      </c>
      <c r="E482" s="331">
        <v>39.549999999999997</v>
      </c>
      <c r="F482" s="331"/>
      <c r="G482" s="333">
        <f t="shared" si="4"/>
        <v>4443.1699999999882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4</v>
      </c>
      <c r="C483" s="298">
        <v>46089</v>
      </c>
      <c r="D483" s="299" t="s">
        <v>420</v>
      </c>
      <c r="E483" s="331">
        <v>31.68</v>
      </c>
      <c r="F483" s="331"/>
      <c r="G483" s="333">
        <f t="shared" si="4"/>
        <v>4482.7199999999884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46088</v>
      </c>
      <c r="D484" s="299" t="s">
        <v>308</v>
      </c>
      <c r="E484" s="331">
        <v>24.65</v>
      </c>
      <c r="F484" s="331"/>
      <c r="G484" s="333">
        <f t="shared" si="4"/>
        <v>4514.3999999999887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46088</v>
      </c>
      <c r="D485" s="299" t="s">
        <v>346</v>
      </c>
      <c r="E485" s="331">
        <v>11.04</v>
      </c>
      <c r="F485" s="331"/>
      <c r="G485" s="333">
        <f t="shared" si="4"/>
        <v>4539.0499999999884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8</v>
      </c>
      <c r="C486" s="298">
        <v>46088</v>
      </c>
      <c r="D486" s="299" t="s">
        <v>319</v>
      </c>
      <c r="E486" s="331">
        <v>11.5</v>
      </c>
      <c r="F486" s="331"/>
      <c r="G486" s="333">
        <f t="shared" si="4"/>
        <v>4550.0899999999883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46088</v>
      </c>
      <c r="D487" s="299" t="s">
        <v>296</v>
      </c>
      <c r="E487" s="331">
        <v>12.44</v>
      </c>
      <c r="F487" s="331"/>
      <c r="G487" s="333">
        <f t="shared" si="4"/>
        <v>4561.5899999999883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4</v>
      </c>
      <c r="C488" s="298">
        <v>46088</v>
      </c>
      <c r="D488" s="299" t="s">
        <v>296</v>
      </c>
      <c r="E488" s="331">
        <v>23.62</v>
      </c>
      <c r="F488" s="331"/>
      <c r="G488" s="333">
        <f t="shared" si="4"/>
        <v>4574.0299999999879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46088</v>
      </c>
      <c r="D489" s="299" t="s">
        <v>301</v>
      </c>
      <c r="E489" s="331">
        <v>36.049999999999997</v>
      </c>
      <c r="F489" s="331"/>
      <c r="G489" s="333">
        <f t="shared" si="4"/>
        <v>4597.6499999999878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294</v>
      </c>
      <c r="B490" s="330">
        <v>14</v>
      </c>
      <c r="C490" s="298">
        <v>46087</v>
      </c>
      <c r="D490" s="299" t="s">
        <v>366</v>
      </c>
      <c r="E490" s="331">
        <v>66.67</v>
      </c>
      <c r="F490" s="331"/>
      <c r="G490" s="333">
        <f t="shared" si="4"/>
        <v>4633.699999999988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46087</v>
      </c>
      <c r="D491" s="299" t="s">
        <v>296</v>
      </c>
      <c r="E491" s="331">
        <v>17.850000000000001</v>
      </c>
      <c r="F491" s="331"/>
      <c r="G491" s="333">
        <f t="shared" si="4"/>
        <v>4700.3699999999881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1</v>
      </c>
      <c r="C492" s="298">
        <v>46087</v>
      </c>
      <c r="D492" s="299" t="s">
        <v>304</v>
      </c>
      <c r="E492" s="331">
        <v>112.13</v>
      </c>
      <c r="F492" s="331"/>
      <c r="G492" s="333">
        <f t="shared" si="4"/>
        <v>4718.2199999999884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3</v>
      </c>
      <c r="C493" s="298">
        <v>46087</v>
      </c>
      <c r="D493" s="299" t="s">
        <v>324</v>
      </c>
      <c r="E493" s="331">
        <v>7.31</v>
      </c>
      <c r="F493" s="331"/>
      <c r="G493" s="333">
        <f t="shared" si="4"/>
        <v>4830.3499999999885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291</v>
      </c>
      <c r="B494" s="330">
        <v>39</v>
      </c>
      <c r="C494" s="298">
        <v>46086</v>
      </c>
      <c r="D494" s="299" t="s">
        <v>292</v>
      </c>
      <c r="E494" s="331"/>
      <c r="F494" s="331">
        <v>2763.78</v>
      </c>
      <c r="G494" s="333">
        <f t="shared" si="4"/>
        <v>4837.6599999999889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4</v>
      </c>
      <c r="C495" s="298">
        <v>46086</v>
      </c>
      <c r="D495" s="299" t="s">
        <v>295</v>
      </c>
      <c r="E495" s="331">
        <v>31.52</v>
      </c>
      <c r="F495" s="331"/>
      <c r="G495" s="333">
        <f t="shared" si="4"/>
        <v>2073.8799999999892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46086</v>
      </c>
      <c r="D496" s="299" t="s">
        <v>358</v>
      </c>
      <c r="E496" s="331">
        <v>14.86</v>
      </c>
      <c r="F496" s="331"/>
      <c r="G496" s="333">
        <f t="shared" si="4"/>
        <v>2105.3999999999892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8</v>
      </c>
      <c r="C497" s="298">
        <v>46086</v>
      </c>
      <c r="D497" s="299" t="s">
        <v>409</v>
      </c>
      <c r="E497" s="331">
        <v>44.99</v>
      </c>
      <c r="F497" s="331"/>
      <c r="G497" s="333">
        <f t="shared" si="4"/>
        <v>2120.2599999999893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2</v>
      </c>
      <c r="C498" s="298">
        <v>46085</v>
      </c>
      <c r="D498" s="299" t="s">
        <v>421</v>
      </c>
      <c r="E498" s="331">
        <v>15</v>
      </c>
      <c r="F498" s="331"/>
      <c r="G498" s="333">
        <f t="shared" si="4"/>
        <v>2165.2499999999891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46085</v>
      </c>
      <c r="D499" s="299" t="s">
        <v>296</v>
      </c>
      <c r="E499" s="331">
        <v>10.84</v>
      </c>
      <c r="F499" s="331"/>
      <c r="G499" s="333">
        <f t="shared" si="4"/>
        <v>2180.2499999999891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14</v>
      </c>
      <c r="C500" s="298">
        <v>46085</v>
      </c>
      <c r="D500" s="299" t="s">
        <v>367</v>
      </c>
      <c r="E500" s="331">
        <v>68.739999999999995</v>
      </c>
      <c r="F500" s="331"/>
      <c r="G500" s="333">
        <f t="shared" si="4"/>
        <v>2191.0899999999892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4</v>
      </c>
      <c r="C501" s="298">
        <v>46085</v>
      </c>
      <c r="D501" s="299" t="s">
        <v>310</v>
      </c>
      <c r="E501" s="331">
        <v>30.67</v>
      </c>
      <c r="F501" s="331"/>
      <c r="G501" s="333">
        <f t="shared" si="4"/>
        <v>2259.829999999989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294</v>
      </c>
      <c r="B502" s="330">
        <v>17</v>
      </c>
      <c r="C502" s="298">
        <v>46085</v>
      </c>
      <c r="D502" s="299" t="s">
        <v>370</v>
      </c>
      <c r="E502" s="331">
        <v>99</v>
      </c>
      <c r="F502" s="331"/>
      <c r="G502" s="333">
        <f t="shared" si="4"/>
        <v>2290.4999999999891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294</v>
      </c>
      <c r="B503" s="330">
        <v>21</v>
      </c>
      <c r="C503" s="298">
        <v>46084</v>
      </c>
      <c r="D503" s="299" t="s">
        <v>194</v>
      </c>
      <c r="E503" s="331">
        <v>40.72</v>
      </c>
      <c r="F503" s="331"/>
      <c r="G503" s="333">
        <f t="shared" si="4"/>
        <v>2389.4999999999891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284</v>
      </c>
      <c r="B504" s="330">
        <v>36</v>
      </c>
      <c r="C504" s="298">
        <v>46084</v>
      </c>
      <c r="D504" s="299" t="s">
        <v>374</v>
      </c>
      <c r="E504" s="331">
        <v>50</v>
      </c>
      <c r="F504" s="331"/>
      <c r="G504" s="333">
        <f t="shared" si="4"/>
        <v>2430.2199999999889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46084</v>
      </c>
      <c r="D505" s="299" t="s">
        <v>296</v>
      </c>
      <c r="E505" s="331">
        <v>14.67</v>
      </c>
      <c r="F505" s="331"/>
      <c r="G505" s="333">
        <f t="shared" si="4"/>
        <v>2480.2199999999889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4</v>
      </c>
      <c r="C506" s="298">
        <v>46084</v>
      </c>
      <c r="D506" s="299" t="s">
        <v>296</v>
      </c>
      <c r="E506" s="331">
        <v>27.42</v>
      </c>
      <c r="F506" s="331"/>
      <c r="G506" s="333">
        <f t="shared" si="4"/>
        <v>2494.889999999989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46084</v>
      </c>
      <c r="D507" s="299" t="s">
        <v>422</v>
      </c>
      <c r="E507" s="331">
        <v>106.27</v>
      </c>
      <c r="F507" s="331"/>
      <c r="G507" s="333">
        <f t="shared" si="4"/>
        <v>2522.309999999989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6</v>
      </c>
      <c r="C508" s="298">
        <v>46084</v>
      </c>
      <c r="D508" s="299" t="s">
        <v>422</v>
      </c>
      <c r="E508" s="331">
        <v>-107</v>
      </c>
      <c r="F508" s="331"/>
      <c r="G508" s="333">
        <f t="shared" si="4"/>
        <v>2628.579999999989</v>
      </c>
      <c r="H508" s="334" t="s">
        <v>298</v>
      </c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46083</v>
      </c>
      <c r="D509" s="299" t="s">
        <v>301</v>
      </c>
      <c r="E509" s="331">
        <v>20</v>
      </c>
      <c r="F509" s="331"/>
      <c r="G509" s="333">
        <f t="shared" si="4"/>
        <v>2521.579999999989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287</v>
      </c>
      <c r="B510" s="330" t="s">
        <v>287</v>
      </c>
      <c r="C510" s="298">
        <v>46083</v>
      </c>
      <c r="D510" s="299" t="s">
        <v>288</v>
      </c>
      <c r="E510" s="331">
        <v>185.64</v>
      </c>
      <c r="F510" s="331">
        <v>185.64</v>
      </c>
      <c r="G510" s="333">
        <f t="shared" si="4"/>
        <v>2541.579999999989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46083</v>
      </c>
      <c r="D511" s="299" t="s">
        <v>424</v>
      </c>
      <c r="E511" s="331">
        <v>70.12</v>
      </c>
      <c r="F511" s="331"/>
      <c r="G511" s="333">
        <f t="shared" si="4"/>
        <v>2541.579999999989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17</v>
      </c>
      <c r="C512" s="298">
        <v>46083</v>
      </c>
      <c r="D512" s="299" t="s">
        <v>188</v>
      </c>
      <c r="E512" s="331">
        <v>41.44</v>
      </c>
      <c r="F512" s="331"/>
      <c r="G512" s="333">
        <f t="shared" si="4"/>
        <v>2611.6999999999889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46083</v>
      </c>
      <c r="D513" s="299" t="s">
        <v>296</v>
      </c>
      <c r="E513" s="331">
        <v>8.7200000000000006</v>
      </c>
      <c r="F513" s="331"/>
      <c r="G513" s="333">
        <f t="shared" si="4"/>
        <v>2653.139999999989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22</v>
      </c>
      <c r="C514" s="298">
        <v>46082</v>
      </c>
      <c r="D514" s="299" t="s">
        <v>375</v>
      </c>
      <c r="E514" s="331">
        <v>6.37</v>
      </c>
      <c r="F514" s="331"/>
      <c r="G514" s="333">
        <f t="shared" si="4"/>
        <v>2661.8599999999888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46082</v>
      </c>
      <c r="D515" s="299" t="s">
        <v>296</v>
      </c>
      <c r="E515" s="331">
        <v>9.8699999999999992</v>
      </c>
      <c r="F515" s="331"/>
      <c r="G515" s="333">
        <f t="shared" si="4"/>
        <v>2668.2299999999886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1</v>
      </c>
      <c r="C516" s="298">
        <v>46082</v>
      </c>
      <c r="D516" s="299" t="s">
        <v>311</v>
      </c>
      <c r="E516" s="331">
        <v>119.55</v>
      </c>
      <c r="F516" s="331"/>
      <c r="G516" s="333">
        <f t="shared" si="4"/>
        <v>2678.0999999999885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3</v>
      </c>
      <c r="C517" s="298">
        <v>46082</v>
      </c>
      <c r="D517" s="299" t="s">
        <v>348</v>
      </c>
      <c r="E517" s="331">
        <v>25</v>
      </c>
      <c r="F517" s="331"/>
      <c r="G517" s="333">
        <f t="shared" si="4"/>
        <v>2797.6499999999887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1</v>
      </c>
      <c r="C518" s="298">
        <v>46082</v>
      </c>
      <c r="D518" s="299" t="s">
        <v>304</v>
      </c>
      <c r="E518" s="331">
        <v>119.17</v>
      </c>
      <c r="F518" s="331"/>
      <c r="G518" s="333">
        <f t="shared" si="4"/>
        <v>2822.6499999999887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284</v>
      </c>
      <c r="B519" s="330">
        <v>37</v>
      </c>
      <c r="C519" s="298">
        <v>46081</v>
      </c>
      <c r="D519" s="299" t="s">
        <v>425</v>
      </c>
      <c r="E519" s="331">
        <v>3764.91</v>
      </c>
      <c r="F519" s="331"/>
      <c r="G519" s="333">
        <f t="shared" si="4"/>
        <v>2941.8199999999888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286</v>
      </c>
      <c r="B520" s="330">
        <v>25</v>
      </c>
      <c r="C520" s="298">
        <v>46081</v>
      </c>
      <c r="D520" s="298" t="s">
        <v>204</v>
      </c>
      <c r="E520" s="331">
        <v>350</v>
      </c>
      <c r="F520" s="331"/>
      <c r="G520" s="333">
        <f t="shared" si="4"/>
        <v>6706.7299999999886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286</v>
      </c>
      <c r="B521" s="330">
        <v>26</v>
      </c>
      <c r="C521" s="298">
        <v>46081</v>
      </c>
      <c r="D521" s="298" t="s">
        <v>205</v>
      </c>
      <c r="E521" s="331">
        <v>320</v>
      </c>
      <c r="F521" s="331"/>
      <c r="G521" s="333">
        <f t="shared" si="4"/>
        <v>7056.7299999999886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286</v>
      </c>
      <c r="B522" s="330">
        <v>27</v>
      </c>
      <c r="C522" s="298">
        <v>46081</v>
      </c>
      <c r="D522" s="298" t="s">
        <v>206</v>
      </c>
      <c r="E522" s="331">
        <v>25</v>
      </c>
      <c r="F522" s="331"/>
      <c r="G522" s="333">
        <f t="shared" si="4"/>
        <v>7376.7299999999886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286</v>
      </c>
      <c r="B523" s="330">
        <v>28</v>
      </c>
      <c r="C523" s="298">
        <v>46081</v>
      </c>
      <c r="D523" s="298" t="s">
        <v>207</v>
      </c>
      <c r="E523" s="331">
        <v>25</v>
      </c>
      <c r="F523" s="331"/>
      <c r="G523" s="333">
        <f t="shared" si="4"/>
        <v>7401.7299999999886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286</v>
      </c>
      <c r="B524" s="330">
        <v>29</v>
      </c>
      <c r="C524" s="298">
        <v>46081</v>
      </c>
      <c r="D524" s="298" t="s">
        <v>208</v>
      </c>
      <c r="E524" s="331">
        <v>45</v>
      </c>
      <c r="F524" s="331"/>
      <c r="G524" s="333">
        <f t="shared" si="4"/>
        <v>7426.7299999999886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286</v>
      </c>
      <c r="B525" s="330">
        <v>30</v>
      </c>
      <c r="C525" s="298">
        <v>46081</v>
      </c>
      <c r="D525" s="298" t="s">
        <v>209</v>
      </c>
      <c r="E525" s="331">
        <v>400</v>
      </c>
      <c r="F525" s="331"/>
      <c r="G525" s="333">
        <f t="shared" si="4"/>
        <v>7471.7299999999886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286</v>
      </c>
      <c r="B526" s="330">
        <v>31</v>
      </c>
      <c r="C526" s="298">
        <v>46081</v>
      </c>
      <c r="D526" s="298" t="s">
        <v>210</v>
      </c>
      <c r="E526" s="331">
        <v>375</v>
      </c>
      <c r="F526" s="331"/>
      <c r="G526" s="333">
        <f t="shared" si="4"/>
        <v>7871.7299999999886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286</v>
      </c>
      <c r="B527" s="330">
        <v>32</v>
      </c>
      <c r="C527" s="298">
        <v>46081</v>
      </c>
      <c r="D527" s="298" t="s">
        <v>211</v>
      </c>
      <c r="E527" s="331">
        <v>100</v>
      </c>
      <c r="F527" s="331"/>
      <c r="G527" s="333">
        <f t="shared" si="4"/>
        <v>8246.7299999999886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286</v>
      </c>
      <c r="B528" s="330">
        <v>33</v>
      </c>
      <c r="C528" s="298">
        <v>46081</v>
      </c>
      <c r="D528" s="298" t="s">
        <v>212</v>
      </c>
      <c r="E528" s="331">
        <v>85</v>
      </c>
      <c r="F528" s="331"/>
      <c r="G528" s="333">
        <f t="shared" si="4"/>
        <v>8346.7299999999886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286</v>
      </c>
      <c r="B529" s="330">
        <v>34</v>
      </c>
      <c r="C529" s="298">
        <v>46081</v>
      </c>
      <c r="D529" s="298" t="s">
        <v>213</v>
      </c>
      <c r="E529" s="331">
        <v>230</v>
      </c>
      <c r="F529" s="331"/>
      <c r="G529" s="333">
        <f t="shared" si="4"/>
        <v>8431.7299999999886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286</v>
      </c>
      <c r="B530" s="330">
        <v>35</v>
      </c>
      <c r="C530" s="298">
        <v>46081</v>
      </c>
      <c r="D530" s="298" t="s">
        <v>214</v>
      </c>
      <c r="E530" s="331">
        <v>45</v>
      </c>
      <c r="F530" s="331"/>
      <c r="G530" s="333">
        <f t="shared" si="4"/>
        <v>8661.7299999999886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42</v>
      </c>
      <c r="C531" s="298">
        <v>46081</v>
      </c>
      <c r="D531" s="298" t="s">
        <v>200</v>
      </c>
      <c r="E531" s="331">
        <v>51.19</v>
      </c>
      <c r="F531" s="331"/>
      <c r="G531" s="333">
        <f t="shared" si="4"/>
        <v>8706.7299999999886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43</v>
      </c>
      <c r="C532" s="298">
        <v>46081</v>
      </c>
      <c r="D532" s="298" t="s">
        <v>201</v>
      </c>
      <c r="E532" s="331">
        <v>37.17</v>
      </c>
      <c r="F532" s="331"/>
      <c r="G532" s="333">
        <f t="shared" si="4"/>
        <v>8757.9199999999892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10</v>
      </c>
      <c r="C533" s="298">
        <v>46081</v>
      </c>
      <c r="D533" s="298" t="s">
        <v>176</v>
      </c>
      <c r="E533" s="331">
        <v>17.899999999999999</v>
      </c>
      <c r="F533" s="331"/>
      <c r="G533" s="333">
        <f t="shared" si="4"/>
        <v>8795.0899999999892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46080</v>
      </c>
      <c r="D534" s="298" t="s">
        <v>358</v>
      </c>
      <c r="E534" s="331">
        <v>11.17</v>
      </c>
      <c r="F534" s="331"/>
      <c r="G534" s="333">
        <f t="shared" si="4"/>
        <v>8812.9899999999889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46080</v>
      </c>
      <c r="D535" s="299" t="s">
        <v>426</v>
      </c>
      <c r="E535" s="331">
        <v>25</v>
      </c>
      <c r="F535" s="331"/>
      <c r="G535" s="333">
        <f t="shared" si="4"/>
        <v>8824.1599999999889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46080</v>
      </c>
      <c r="D536" s="299" t="s">
        <v>358</v>
      </c>
      <c r="E536" s="331">
        <v>22.84</v>
      </c>
      <c r="F536" s="331"/>
      <c r="G536" s="333">
        <f t="shared" si="4"/>
        <v>8849.1599999999889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6</v>
      </c>
      <c r="C537" s="298">
        <v>46080</v>
      </c>
      <c r="D537" s="299" t="s">
        <v>427</v>
      </c>
      <c r="E537" s="331">
        <v>-88</v>
      </c>
      <c r="F537" s="331"/>
      <c r="G537" s="333">
        <f t="shared" si="4"/>
        <v>8871.9999999999891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291</v>
      </c>
      <c r="B538" s="330">
        <v>38</v>
      </c>
      <c r="C538" s="298">
        <v>46080</v>
      </c>
      <c r="D538" s="299" t="s">
        <v>293</v>
      </c>
      <c r="E538" s="331"/>
      <c r="F538" s="331">
        <v>4278.1499999999996</v>
      </c>
      <c r="G538" s="333">
        <f t="shared" si="4"/>
        <v>8783.9999999999891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46080</v>
      </c>
      <c r="D539" s="299" t="s">
        <v>428</v>
      </c>
      <c r="E539" s="331">
        <v>25.93</v>
      </c>
      <c r="F539" s="331"/>
      <c r="G539" s="333">
        <f t="shared" si="4"/>
        <v>4505.8499999999904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4</v>
      </c>
      <c r="C540" s="298">
        <v>46079</v>
      </c>
      <c r="D540" s="299" t="s">
        <v>310</v>
      </c>
      <c r="E540" s="331">
        <v>29.84</v>
      </c>
      <c r="F540" s="331"/>
      <c r="G540" s="333">
        <f t="shared" si="4"/>
        <v>4531.7799999999907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5</v>
      </c>
      <c r="C541" s="298">
        <v>46079</v>
      </c>
      <c r="D541" s="299" t="s">
        <v>429</v>
      </c>
      <c r="E541" s="331">
        <v>103.25</v>
      </c>
      <c r="F541" s="331"/>
      <c r="G541" s="333">
        <f t="shared" si="4"/>
        <v>4561.6199999999908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46079</v>
      </c>
      <c r="D542" s="299" t="s">
        <v>357</v>
      </c>
      <c r="E542" s="331">
        <v>26.02</v>
      </c>
      <c r="F542" s="331"/>
      <c r="G542" s="333">
        <f t="shared" si="4"/>
        <v>4664.8699999999908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24</v>
      </c>
      <c r="C543" s="298">
        <v>46079</v>
      </c>
      <c r="D543" s="299" t="s">
        <v>861</v>
      </c>
      <c r="E543" s="331">
        <v>84.83</v>
      </c>
      <c r="F543" s="331"/>
      <c r="G543" s="333">
        <f t="shared" si="4"/>
        <v>4690.8899999999912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46079</v>
      </c>
      <c r="D544" s="299" t="s">
        <v>296</v>
      </c>
      <c r="E544" s="331">
        <v>17.87</v>
      </c>
      <c r="F544" s="331"/>
      <c r="G544" s="333">
        <f t="shared" si="4"/>
        <v>4775.7199999999912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5</v>
      </c>
      <c r="C545" s="298">
        <v>46079</v>
      </c>
      <c r="D545" s="299" t="s">
        <v>430</v>
      </c>
      <c r="E545" s="331">
        <v>123.64</v>
      </c>
      <c r="F545" s="331"/>
      <c r="G545" s="333">
        <f t="shared" si="4"/>
        <v>4793.5899999999911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46078</v>
      </c>
      <c r="D546" s="299" t="s">
        <v>319</v>
      </c>
      <c r="E546" s="331">
        <v>18.5</v>
      </c>
      <c r="F546" s="331"/>
      <c r="G546" s="333">
        <f t="shared" si="4"/>
        <v>4917.2299999999914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4</v>
      </c>
      <c r="C547" s="298">
        <v>46078</v>
      </c>
      <c r="D547" s="299" t="s">
        <v>296</v>
      </c>
      <c r="E547" s="331">
        <v>50.96</v>
      </c>
      <c r="F547" s="331"/>
      <c r="G547" s="333">
        <f t="shared" si="4"/>
        <v>4935.7299999999914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8</v>
      </c>
      <c r="C548" s="298">
        <v>46078</v>
      </c>
      <c r="D548" s="299" t="s">
        <v>296</v>
      </c>
      <c r="E548" s="331">
        <v>11.28</v>
      </c>
      <c r="F548" s="331"/>
      <c r="G548" s="333">
        <f t="shared" si="4"/>
        <v>4986.6899999999914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294</v>
      </c>
      <c r="B549" s="330">
        <v>12</v>
      </c>
      <c r="C549" s="298">
        <v>46078</v>
      </c>
      <c r="D549" s="299" t="s">
        <v>314</v>
      </c>
      <c r="E549" s="331">
        <v>204.47</v>
      </c>
      <c r="F549" s="331"/>
      <c r="G549" s="333">
        <f t="shared" si="4"/>
        <v>4997.9699999999912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8</v>
      </c>
      <c r="C550" s="298">
        <v>46078</v>
      </c>
      <c r="D550" s="299" t="s">
        <v>308</v>
      </c>
      <c r="E550" s="331">
        <v>47.99</v>
      </c>
      <c r="F550" s="331"/>
      <c r="G550" s="333">
        <f t="shared" si="4"/>
        <v>5202.4399999999914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1</v>
      </c>
      <c r="C551" s="298">
        <v>46078</v>
      </c>
      <c r="D551" s="299" t="s">
        <v>304</v>
      </c>
      <c r="E551" s="331">
        <v>19.09</v>
      </c>
      <c r="F551" s="331"/>
      <c r="G551" s="333">
        <f t="shared" si="4"/>
        <v>5250.4299999999912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23</v>
      </c>
      <c r="C552" s="298">
        <v>46076</v>
      </c>
      <c r="D552" s="299" t="s">
        <v>67</v>
      </c>
      <c r="E552" s="331">
        <v>650.88</v>
      </c>
      <c r="F552" s="331"/>
      <c r="G552" s="333">
        <f t="shared" si="4"/>
        <v>5269.5199999999913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46076</v>
      </c>
      <c r="D553" s="299" t="s">
        <v>351</v>
      </c>
      <c r="E553" s="331">
        <v>35</v>
      </c>
      <c r="F553" s="331"/>
      <c r="G553" s="333">
        <f t="shared" si="4"/>
        <v>5920.3999999999915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1</v>
      </c>
      <c r="C554" s="298">
        <v>46076</v>
      </c>
      <c r="D554" s="299" t="s">
        <v>306</v>
      </c>
      <c r="E554" s="331">
        <v>128.97999999999999</v>
      </c>
      <c r="F554" s="331"/>
      <c r="G554" s="333">
        <f t="shared" si="4"/>
        <v>5955.3999999999915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1</v>
      </c>
      <c r="C555" s="298">
        <v>46076</v>
      </c>
      <c r="D555" s="299" t="s">
        <v>320</v>
      </c>
      <c r="E555" s="331">
        <v>52.55</v>
      </c>
      <c r="F555" s="331"/>
      <c r="G555" s="333">
        <f t="shared" si="4"/>
        <v>6084.379999999991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3</v>
      </c>
      <c r="C556" s="298">
        <v>46075</v>
      </c>
      <c r="D556" s="299" t="s">
        <v>348</v>
      </c>
      <c r="E556" s="331">
        <v>13.76</v>
      </c>
      <c r="F556" s="331"/>
      <c r="G556" s="333">
        <f t="shared" si="4"/>
        <v>6136.9299999999912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1</v>
      </c>
      <c r="C557" s="298">
        <v>46075</v>
      </c>
      <c r="D557" s="299" t="s">
        <v>311</v>
      </c>
      <c r="E557" s="331">
        <v>187.64</v>
      </c>
      <c r="F557" s="331"/>
      <c r="G557" s="333">
        <f t="shared" si="4"/>
        <v>6150.6899999999914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1</v>
      </c>
      <c r="C558" s="298">
        <v>46074</v>
      </c>
      <c r="D558" s="299" t="s">
        <v>393</v>
      </c>
      <c r="E558" s="331">
        <v>75.78</v>
      </c>
      <c r="F558" s="331"/>
      <c r="G558" s="333">
        <f t="shared" si="4"/>
        <v>6338.3299999999917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46074</v>
      </c>
      <c r="D559" s="299" t="s">
        <v>392</v>
      </c>
      <c r="E559" s="331">
        <v>27.41</v>
      </c>
      <c r="F559" s="331"/>
      <c r="G559" s="333">
        <f t="shared" si="4"/>
        <v>6414.1099999999915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46074</v>
      </c>
      <c r="D560" s="299" t="s">
        <v>431</v>
      </c>
      <c r="E560" s="331">
        <v>32.049999999999997</v>
      </c>
      <c r="F560" s="331"/>
      <c r="G560" s="333">
        <f t="shared" si="4"/>
        <v>6441.5199999999913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46074</v>
      </c>
      <c r="D561" s="299" t="s">
        <v>358</v>
      </c>
      <c r="E561" s="331">
        <v>9.4700000000000006</v>
      </c>
      <c r="F561" s="331"/>
      <c r="G561" s="333">
        <f t="shared" si="4"/>
        <v>6473.5699999999915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46073</v>
      </c>
      <c r="D562" s="299" t="s">
        <v>296</v>
      </c>
      <c r="E562" s="331">
        <v>14.47</v>
      </c>
      <c r="F562" s="331"/>
      <c r="G562" s="333">
        <f t="shared" si="4"/>
        <v>6483.0399999999918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3</v>
      </c>
      <c r="C563" s="298">
        <v>46073</v>
      </c>
      <c r="D563" s="299" t="s">
        <v>355</v>
      </c>
      <c r="E563" s="331">
        <v>11.97</v>
      </c>
      <c r="F563" s="331"/>
      <c r="G563" s="333">
        <f t="shared" si="4"/>
        <v>6497.509999999992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4</v>
      </c>
      <c r="C564" s="298">
        <v>46073</v>
      </c>
      <c r="D564" s="299" t="s">
        <v>355</v>
      </c>
      <c r="E564" s="331">
        <v>59.88</v>
      </c>
      <c r="F564" s="331"/>
      <c r="G564" s="333">
        <f t="shared" si="4"/>
        <v>6509.4799999999923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46073</v>
      </c>
      <c r="D565" s="299" t="s">
        <v>418</v>
      </c>
      <c r="E565" s="331">
        <v>19.57</v>
      </c>
      <c r="F565" s="331"/>
      <c r="G565" s="333">
        <f t="shared" si="4"/>
        <v>6569.3599999999924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22</v>
      </c>
      <c r="C566" s="298">
        <v>46073</v>
      </c>
      <c r="D566" s="299" t="s">
        <v>323</v>
      </c>
      <c r="E566" s="331">
        <v>20.22</v>
      </c>
      <c r="F566" s="331"/>
      <c r="G566" s="333">
        <f t="shared" si="4"/>
        <v>6588.9299999999921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46073</v>
      </c>
      <c r="D567" s="299" t="s">
        <v>358</v>
      </c>
      <c r="E567" s="331">
        <v>5.3</v>
      </c>
      <c r="F567" s="331"/>
      <c r="G567" s="333">
        <f t="shared" si="4"/>
        <v>6609.1499999999924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3</v>
      </c>
      <c r="C568" s="298">
        <v>46073</v>
      </c>
      <c r="D568" s="299" t="s">
        <v>324</v>
      </c>
      <c r="E568" s="331">
        <v>8.1300000000000008</v>
      </c>
      <c r="F568" s="331"/>
      <c r="G568" s="333">
        <f t="shared" si="4"/>
        <v>6614.4499999999925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4</v>
      </c>
      <c r="C569" s="298">
        <v>46073</v>
      </c>
      <c r="D569" s="299" t="s">
        <v>310</v>
      </c>
      <c r="E569" s="331">
        <v>32.43</v>
      </c>
      <c r="F569" s="331"/>
      <c r="G569" s="333">
        <f t="shared" si="4"/>
        <v>6622.5799999999927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8</v>
      </c>
      <c r="C570" s="298">
        <v>46073</v>
      </c>
      <c r="D570" s="299" t="s">
        <v>432</v>
      </c>
      <c r="E570" s="331">
        <v>98.65</v>
      </c>
      <c r="F570" s="331"/>
      <c r="G570" s="333">
        <f t="shared" si="4"/>
        <v>6655.0099999999929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6</v>
      </c>
      <c r="C571" s="298">
        <v>46072</v>
      </c>
      <c r="D571" s="299" t="s">
        <v>300</v>
      </c>
      <c r="E571" s="331">
        <v>30.87</v>
      </c>
      <c r="F571" s="331"/>
      <c r="G571" s="333">
        <f t="shared" si="4"/>
        <v>6753.6599999999926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6</v>
      </c>
      <c r="C572" s="298">
        <v>46072</v>
      </c>
      <c r="D572" s="299" t="s">
        <v>300</v>
      </c>
      <c r="E572" s="331">
        <v>15.96</v>
      </c>
      <c r="F572" s="331"/>
      <c r="G572" s="333">
        <f t="shared" si="4"/>
        <v>6784.5299999999925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46072</v>
      </c>
      <c r="D573" s="299" t="s">
        <v>296</v>
      </c>
      <c r="E573" s="331">
        <v>17.36</v>
      </c>
      <c r="F573" s="331"/>
      <c r="G573" s="333">
        <f t="shared" si="4"/>
        <v>6800.4899999999925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22</v>
      </c>
      <c r="C574" s="298">
        <v>46072</v>
      </c>
      <c r="D574" s="299" t="s">
        <v>328</v>
      </c>
      <c r="E574" s="331">
        <v>7.46</v>
      </c>
      <c r="F574" s="331"/>
      <c r="G574" s="333">
        <f t="shared" si="4"/>
        <v>6817.8499999999922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291</v>
      </c>
      <c r="B575" s="330">
        <v>39</v>
      </c>
      <c r="C575" s="298">
        <v>46072</v>
      </c>
      <c r="D575" s="299" t="s">
        <v>292</v>
      </c>
      <c r="E575" s="331"/>
      <c r="F575" s="331">
        <v>2763.77</v>
      </c>
      <c r="G575" s="333">
        <f t="shared" si="4"/>
        <v>6825.3099999999922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335</v>
      </c>
      <c r="B576" s="330" t="s">
        <v>335</v>
      </c>
      <c r="C576" s="298">
        <v>46071</v>
      </c>
      <c r="D576" s="299" t="s">
        <v>336</v>
      </c>
      <c r="E576" s="331">
        <v>182.55</v>
      </c>
      <c r="F576" s="331"/>
      <c r="G576" s="333">
        <f t="shared" si="4"/>
        <v>4061.5399999999927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15</v>
      </c>
      <c r="C577" s="298">
        <v>46071</v>
      </c>
      <c r="D577" s="299" t="s">
        <v>185</v>
      </c>
      <c r="E577" s="331">
        <v>188.16</v>
      </c>
      <c r="F577" s="331"/>
      <c r="G577" s="333">
        <f t="shared" si="4"/>
        <v>4244.0899999999929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291</v>
      </c>
      <c r="B578" s="330">
        <v>40</v>
      </c>
      <c r="C578" s="298">
        <v>46071</v>
      </c>
      <c r="D578" s="299" t="s">
        <v>316</v>
      </c>
      <c r="E578" s="331"/>
      <c r="F578" s="331">
        <v>1281.58</v>
      </c>
      <c r="G578" s="333">
        <f t="shared" si="4"/>
        <v>4432.2499999999927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46071</v>
      </c>
      <c r="D579" s="299" t="s">
        <v>433</v>
      </c>
      <c r="E579" s="331">
        <v>-146</v>
      </c>
      <c r="F579" s="331"/>
      <c r="G579" s="333">
        <f t="shared" si="4"/>
        <v>3150.6699999999933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46071</v>
      </c>
      <c r="D580" s="299" t="s">
        <v>434</v>
      </c>
      <c r="E580" s="331">
        <v>-13</v>
      </c>
      <c r="F580" s="331"/>
      <c r="G580" s="333">
        <f t="shared" si="4"/>
        <v>3004.6699999999933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335</v>
      </c>
      <c r="B581" s="330" t="s">
        <v>335</v>
      </c>
      <c r="C581" s="298">
        <v>46071</v>
      </c>
      <c r="D581" s="299" t="s">
        <v>460</v>
      </c>
      <c r="E581" s="331"/>
      <c r="F581" s="331">
        <v>191</v>
      </c>
      <c r="G581" s="333">
        <f t="shared" si="4"/>
        <v>2991.6699999999933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6</v>
      </c>
      <c r="C582" s="298">
        <v>46071</v>
      </c>
      <c r="D582" s="299" t="s">
        <v>300</v>
      </c>
      <c r="E582" s="331">
        <v>43.63</v>
      </c>
      <c r="F582" s="331"/>
      <c r="G582" s="333">
        <f t="shared" si="4"/>
        <v>2800.6699999999933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6</v>
      </c>
      <c r="C583" s="298">
        <v>46071</v>
      </c>
      <c r="D583" s="299" t="s">
        <v>300</v>
      </c>
      <c r="E583" s="331">
        <v>10.64</v>
      </c>
      <c r="F583" s="331"/>
      <c r="G583" s="333">
        <f t="shared" si="4"/>
        <v>2844.2999999999934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8</v>
      </c>
      <c r="C584" s="298">
        <v>46071</v>
      </c>
      <c r="D584" s="299" t="s">
        <v>296</v>
      </c>
      <c r="E584" s="331">
        <v>14.87</v>
      </c>
      <c r="F584" s="331"/>
      <c r="G584" s="333">
        <f t="shared" si="4"/>
        <v>2854.9399999999932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46071</v>
      </c>
      <c r="D585" s="299" t="s">
        <v>295</v>
      </c>
      <c r="E585" s="331">
        <v>12.99</v>
      </c>
      <c r="F585" s="331"/>
      <c r="G585" s="333">
        <f t="shared" si="4"/>
        <v>2869.8099999999931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4</v>
      </c>
      <c r="C586" s="298">
        <v>46071</v>
      </c>
      <c r="D586" s="299" t="s">
        <v>295</v>
      </c>
      <c r="E586" s="331">
        <v>29.47</v>
      </c>
      <c r="F586" s="331"/>
      <c r="G586" s="333">
        <f t="shared" si="4"/>
        <v>2882.7999999999929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22</v>
      </c>
      <c r="C587" s="298">
        <v>46071</v>
      </c>
      <c r="D587" s="299" t="s">
        <v>401</v>
      </c>
      <c r="E587" s="331">
        <v>13.84</v>
      </c>
      <c r="F587" s="331"/>
      <c r="G587" s="333">
        <f t="shared" si="4"/>
        <v>2912.2699999999927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46071</v>
      </c>
      <c r="D588" s="299" t="s">
        <v>435</v>
      </c>
      <c r="E588" s="331">
        <v>64.569999999999993</v>
      </c>
      <c r="F588" s="331"/>
      <c r="G588" s="333">
        <f t="shared" si="4"/>
        <v>2926.1099999999929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21</v>
      </c>
      <c r="C589" s="298">
        <v>46070</v>
      </c>
      <c r="D589" s="299" t="s">
        <v>194</v>
      </c>
      <c r="E589" s="331">
        <v>81</v>
      </c>
      <c r="F589" s="331"/>
      <c r="G589" s="333">
        <f t="shared" si="4"/>
        <v>2990.679999999993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46070</v>
      </c>
      <c r="D590" s="299" t="s">
        <v>384</v>
      </c>
      <c r="E590" s="331">
        <v>81.41</v>
      </c>
      <c r="F590" s="331"/>
      <c r="G590" s="333">
        <f t="shared" si="4"/>
        <v>3071.679999999993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46070</v>
      </c>
      <c r="D591" s="299" t="s">
        <v>300</v>
      </c>
      <c r="E591" s="331">
        <v>113.74</v>
      </c>
      <c r="F591" s="331"/>
      <c r="G591" s="333">
        <f t="shared" si="4"/>
        <v>3153.0899999999929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43</v>
      </c>
      <c r="C592" s="298">
        <v>46070</v>
      </c>
      <c r="D592" s="299" t="s">
        <v>333</v>
      </c>
      <c r="E592" s="331">
        <v>29.8</v>
      </c>
      <c r="F592" s="331"/>
      <c r="G592" s="333">
        <f t="shared" si="4"/>
        <v>3266.8299999999927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294</v>
      </c>
      <c r="B593" s="330">
        <v>42</v>
      </c>
      <c r="C593" s="298">
        <v>46070</v>
      </c>
      <c r="D593" s="299" t="s">
        <v>333</v>
      </c>
      <c r="E593" s="331">
        <v>37.25</v>
      </c>
      <c r="F593" s="331"/>
      <c r="G593" s="333">
        <f t="shared" si="4"/>
        <v>3296.6299999999928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46070</v>
      </c>
      <c r="D594" s="299" t="s">
        <v>424</v>
      </c>
      <c r="E594" s="331">
        <v>7.97</v>
      </c>
      <c r="F594" s="331"/>
      <c r="G594" s="333">
        <f t="shared" si="4"/>
        <v>3333.8799999999928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17</v>
      </c>
      <c r="C595" s="298">
        <v>46070</v>
      </c>
      <c r="D595" s="299" t="s">
        <v>188</v>
      </c>
      <c r="E595" s="331">
        <v>42.65</v>
      </c>
      <c r="F595" s="331"/>
      <c r="G595" s="333">
        <f t="shared" si="4"/>
        <v>3341.8499999999926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46070</v>
      </c>
      <c r="D596" s="299" t="s">
        <v>436</v>
      </c>
      <c r="E596" s="331">
        <v>40</v>
      </c>
      <c r="F596" s="331"/>
      <c r="G596" s="333">
        <f t="shared" si="4"/>
        <v>3384.4999999999927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294</v>
      </c>
      <c r="B597" s="330">
        <v>11</v>
      </c>
      <c r="C597" s="298">
        <v>46070</v>
      </c>
      <c r="D597" s="299" t="s">
        <v>178</v>
      </c>
      <c r="E597" s="331">
        <v>480.91</v>
      </c>
      <c r="F597" s="331"/>
      <c r="G597" s="333">
        <f t="shared" si="4"/>
        <v>3424.4999999999927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23</v>
      </c>
      <c r="C598" s="298">
        <v>46070</v>
      </c>
      <c r="D598" s="299" t="s">
        <v>63</v>
      </c>
      <c r="E598" s="331">
        <v>529.46</v>
      </c>
      <c r="F598" s="331"/>
      <c r="G598" s="333">
        <f t="shared" si="4"/>
        <v>3905.4099999999926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46069</v>
      </c>
      <c r="D599" s="299" t="s">
        <v>324</v>
      </c>
      <c r="E599" s="331">
        <v>16.079999999999998</v>
      </c>
      <c r="F599" s="331"/>
      <c r="G599" s="333">
        <f t="shared" si="4"/>
        <v>4434.8699999999926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6</v>
      </c>
      <c r="C600" s="298">
        <v>46069</v>
      </c>
      <c r="D600" s="299" t="s">
        <v>300</v>
      </c>
      <c r="E600" s="331">
        <v>21.17</v>
      </c>
      <c r="F600" s="331"/>
      <c r="G600" s="333">
        <f t="shared" si="4"/>
        <v>4450.9499999999925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6</v>
      </c>
      <c r="C601" s="298">
        <v>46069</v>
      </c>
      <c r="D601" s="299" t="s">
        <v>300</v>
      </c>
      <c r="E601" s="331">
        <v>17.03</v>
      </c>
      <c r="F601" s="331"/>
      <c r="G601" s="333">
        <f t="shared" si="4"/>
        <v>4472.1199999999926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46069</v>
      </c>
      <c r="D602" s="299" t="s">
        <v>296</v>
      </c>
      <c r="E602" s="331">
        <v>18.309999999999999</v>
      </c>
      <c r="F602" s="331"/>
      <c r="G602" s="333">
        <f t="shared" si="4"/>
        <v>4489.1499999999924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46069</v>
      </c>
      <c r="D603" s="299" t="s">
        <v>301</v>
      </c>
      <c r="E603" s="331">
        <v>19.3</v>
      </c>
      <c r="F603" s="331"/>
      <c r="G603" s="333">
        <f t="shared" si="4"/>
        <v>4507.4599999999928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46069</v>
      </c>
      <c r="D604" s="299" t="s">
        <v>397</v>
      </c>
      <c r="E604" s="331">
        <v>24.67</v>
      </c>
      <c r="F604" s="331"/>
      <c r="G604" s="333">
        <f t="shared" si="4"/>
        <v>4526.7599999999929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287</v>
      </c>
      <c r="B605" s="330" t="s">
        <v>287</v>
      </c>
      <c r="C605" s="298">
        <v>46069</v>
      </c>
      <c r="D605" s="299" t="s">
        <v>397</v>
      </c>
      <c r="E605" s="331">
        <v>152.41999999999999</v>
      </c>
      <c r="F605" s="331">
        <v>152.41999999999999</v>
      </c>
      <c r="G605" s="333">
        <f t="shared" si="4"/>
        <v>4551.429999999993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46068</v>
      </c>
      <c r="D606" s="299" t="s">
        <v>437</v>
      </c>
      <c r="E606" s="331">
        <v>233.83</v>
      </c>
      <c r="F606" s="331"/>
      <c r="G606" s="333">
        <f t="shared" si="4"/>
        <v>4551.429999999993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46068</v>
      </c>
      <c r="D607" s="299" t="s">
        <v>326</v>
      </c>
      <c r="E607" s="331">
        <v>50.87</v>
      </c>
      <c r="F607" s="331"/>
      <c r="G607" s="333">
        <f t="shared" si="4"/>
        <v>4785.2599999999929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46068</v>
      </c>
      <c r="D608" s="299" t="s">
        <v>438</v>
      </c>
      <c r="E608" s="331">
        <v>16</v>
      </c>
      <c r="F608" s="331"/>
      <c r="G608" s="333">
        <f t="shared" si="4"/>
        <v>4836.1299999999928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46068</v>
      </c>
      <c r="D609" s="299" t="s">
        <v>353</v>
      </c>
      <c r="E609" s="331">
        <v>30</v>
      </c>
      <c r="F609" s="331"/>
      <c r="G609" s="333">
        <f t="shared" si="4"/>
        <v>4852.1299999999928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6</v>
      </c>
      <c r="C610" s="298">
        <v>46068</v>
      </c>
      <c r="D610" s="299" t="s">
        <v>306</v>
      </c>
      <c r="E610" s="331">
        <v>76</v>
      </c>
      <c r="F610" s="331"/>
      <c r="G610" s="333">
        <f t="shared" si="4"/>
        <v>4882.1299999999928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3</v>
      </c>
      <c r="C611" s="298">
        <v>46068</v>
      </c>
      <c r="D611" s="299" t="s">
        <v>348</v>
      </c>
      <c r="E611" s="331">
        <v>3.59</v>
      </c>
      <c r="F611" s="331"/>
      <c r="G611" s="333">
        <f t="shared" si="4"/>
        <v>4958.1299999999928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46068</v>
      </c>
      <c r="D612" s="299" t="s">
        <v>439</v>
      </c>
      <c r="E612" s="331">
        <v>70</v>
      </c>
      <c r="F612" s="331"/>
      <c r="G612" s="333">
        <f t="shared" si="4"/>
        <v>4961.719999999993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8</v>
      </c>
      <c r="C613" s="298">
        <v>46068</v>
      </c>
      <c r="D613" s="299" t="s">
        <v>440</v>
      </c>
      <c r="E613" s="331">
        <v>175</v>
      </c>
      <c r="F613" s="331"/>
      <c r="G613" s="333">
        <f t="shared" si="4"/>
        <v>5031.719999999993</v>
      </c>
      <c r="H613" s="334" t="s">
        <v>298</v>
      </c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8</v>
      </c>
      <c r="C614" s="298">
        <v>46067</v>
      </c>
      <c r="D614" s="299" t="s">
        <v>319</v>
      </c>
      <c r="E614" s="331">
        <v>13.09</v>
      </c>
      <c r="F614" s="331"/>
      <c r="G614" s="333">
        <f t="shared" si="4"/>
        <v>5206.719999999993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3</v>
      </c>
      <c r="C615" s="298">
        <v>46067</v>
      </c>
      <c r="D615" s="299" t="s">
        <v>296</v>
      </c>
      <c r="E615" s="331">
        <v>7.56</v>
      </c>
      <c r="F615" s="331"/>
      <c r="G615" s="333">
        <f t="shared" si="4"/>
        <v>5219.8099999999931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4</v>
      </c>
      <c r="C616" s="298">
        <v>46067</v>
      </c>
      <c r="D616" s="299" t="s">
        <v>296</v>
      </c>
      <c r="E616" s="331">
        <v>32.409999999999997</v>
      </c>
      <c r="F616" s="331"/>
      <c r="G616" s="333">
        <f t="shared" si="4"/>
        <v>5227.3699999999935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5</v>
      </c>
      <c r="C617" s="298">
        <v>46067</v>
      </c>
      <c r="D617" s="299" t="s">
        <v>441</v>
      </c>
      <c r="E617" s="331">
        <v>400</v>
      </c>
      <c r="F617" s="331"/>
      <c r="G617" s="333">
        <f t="shared" si="4"/>
        <v>5259.7799999999934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8</v>
      </c>
      <c r="C618" s="298">
        <v>46066</v>
      </c>
      <c r="D618" s="299" t="s">
        <v>319</v>
      </c>
      <c r="E618" s="331">
        <v>41.51</v>
      </c>
      <c r="F618" s="331"/>
      <c r="G618" s="333">
        <f t="shared" si="4"/>
        <v>5659.7799999999934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4</v>
      </c>
      <c r="C619" s="298">
        <v>46066</v>
      </c>
      <c r="D619" s="299" t="s">
        <v>296</v>
      </c>
      <c r="E619" s="331">
        <v>21.55</v>
      </c>
      <c r="F619" s="331"/>
      <c r="G619" s="333">
        <f t="shared" si="4"/>
        <v>5701.2899999999936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46066</v>
      </c>
      <c r="D620" s="299" t="s">
        <v>358</v>
      </c>
      <c r="E620" s="331">
        <v>12.45</v>
      </c>
      <c r="F620" s="331"/>
      <c r="G620" s="333">
        <f t="shared" si="4"/>
        <v>5722.8399999999938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287</v>
      </c>
      <c r="B621" s="330" t="s">
        <v>287</v>
      </c>
      <c r="C621" s="298">
        <v>46066</v>
      </c>
      <c r="D621" s="299" t="s">
        <v>397</v>
      </c>
      <c r="E621" s="331">
        <v>91.38</v>
      </c>
      <c r="F621" s="331">
        <v>91.38</v>
      </c>
      <c r="G621" s="333">
        <f t="shared" si="4"/>
        <v>5735.2899999999936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1</v>
      </c>
      <c r="C622" s="298">
        <v>46066</v>
      </c>
      <c r="D622" s="299" t="s">
        <v>311</v>
      </c>
      <c r="E622" s="331">
        <v>16.48</v>
      </c>
      <c r="F622" s="331"/>
      <c r="G622" s="333">
        <f t="shared" si="4"/>
        <v>5735.2899999999936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1</v>
      </c>
      <c r="C623" s="298">
        <v>46066</v>
      </c>
      <c r="D623" s="299" t="s">
        <v>428</v>
      </c>
      <c r="E623" s="331">
        <v>12.76</v>
      </c>
      <c r="F623" s="331"/>
      <c r="G623" s="333">
        <f t="shared" si="4"/>
        <v>5751.7699999999932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4</v>
      </c>
      <c r="C624" s="298">
        <v>46066</v>
      </c>
      <c r="D624" s="299" t="s">
        <v>329</v>
      </c>
      <c r="E624" s="331">
        <v>37.9</v>
      </c>
      <c r="F624" s="331"/>
      <c r="G624" s="333">
        <f t="shared" si="4"/>
        <v>5764.5299999999934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291</v>
      </c>
      <c r="B625" s="330">
        <v>40</v>
      </c>
      <c r="C625" s="298">
        <v>46066</v>
      </c>
      <c r="D625" s="299" t="s">
        <v>316</v>
      </c>
      <c r="E625" s="331"/>
      <c r="F625" s="331">
        <v>427.18</v>
      </c>
      <c r="G625" s="333">
        <f t="shared" si="4"/>
        <v>5802.429999999993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291</v>
      </c>
      <c r="B626" s="330">
        <v>38</v>
      </c>
      <c r="C626" s="298">
        <v>46066</v>
      </c>
      <c r="D626" s="299" t="s">
        <v>293</v>
      </c>
      <c r="E626" s="331"/>
      <c r="F626" s="331">
        <v>4278.16</v>
      </c>
      <c r="G626" s="333">
        <f t="shared" si="4"/>
        <v>5375.2499999999927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8</v>
      </c>
      <c r="C627" s="298">
        <v>46065</v>
      </c>
      <c r="D627" s="299" t="s">
        <v>357</v>
      </c>
      <c r="E627" s="331">
        <v>111.36</v>
      </c>
      <c r="F627" s="331"/>
      <c r="G627" s="333">
        <f t="shared" si="4"/>
        <v>1097.0899999999931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6</v>
      </c>
      <c r="C628" s="298">
        <v>46065</v>
      </c>
      <c r="D628" s="299" t="s">
        <v>442</v>
      </c>
      <c r="E628" s="331">
        <v>16</v>
      </c>
      <c r="F628" s="331"/>
      <c r="G628" s="333">
        <f t="shared" si="4"/>
        <v>1208.449999999993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6</v>
      </c>
      <c r="C629" s="298">
        <v>46065</v>
      </c>
      <c r="D629" s="299" t="s">
        <v>300</v>
      </c>
      <c r="E629" s="331">
        <v>29.81</v>
      </c>
      <c r="F629" s="331"/>
      <c r="G629" s="333">
        <f t="shared" si="4"/>
        <v>1224.449999999993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19</v>
      </c>
      <c r="C630" s="298">
        <v>46065</v>
      </c>
      <c r="D630" s="299" t="s">
        <v>191</v>
      </c>
      <c r="E630" s="331">
        <v>200</v>
      </c>
      <c r="F630" s="331"/>
      <c r="G630" s="333">
        <f t="shared" si="4"/>
        <v>1254.2599999999929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46065</v>
      </c>
      <c r="D631" s="299" t="s">
        <v>296</v>
      </c>
      <c r="E631" s="331">
        <v>7.56</v>
      </c>
      <c r="F631" s="331"/>
      <c r="G631" s="333">
        <f t="shared" si="4"/>
        <v>1454.2599999999929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4</v>
      </c>
      <c r="C632" s="298">
        <v>46065</v>
      </c>
      <c r="D632" s="299" t="s">
        <v>296</v>
      </c>
      <c r="E632" s="331">
        <v>65.78</v>
      </c>
      <c r="F632" s="331"/>
      <c r="G632" s="333">
        <f t="shared" si="4"/>
        <v>1461.8199999999929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3</v>
      </c>
      <c r="C633" s="298">
        <v>46065</v>
      </c>
      <c r="D633" s="299" t="s">
        <v>296</v>
      </c>
      <c r="E633" s="331">
        <v>3.93</v>
      </c>
      <c r="F633" s="331"/>
      <c r="G633" s="333">
        <f t="shared" si="4"/>
        <v>1527.5999999999929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7</v>
      </c>
      <c r="C634" s="298">
        <v>46065</v>
      </c>
      <c r="D634" s="299" t="s">
        <v>443</v>
      </c>
      <c r="E634" s="331">
        <v>564.83000000000004</v>
      </c>
      <c r="F634" s="331"/>
      <c r="G634" s="333">
        <f t="shared" si="4"/>
        <v>1531.5299999999929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7</v>
      </c>
      <c r="C635" s="298">
        <v>46065</v>
      </c>
      <c r="D635" s="299" t="s">
        <v>444</v>
      </c>
      <c r="E635" s="331">
        <v>70.180000000000007</v>
      </c>
      <c r="F635" s="331"/>
      <c r="G635" s="333">
        <f t="shared" si="4"/>
        <v>2096.3599999999929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46065</v>
      </c>
      <c r="D636" s="299" t="s">
        <v>445</v>
      </c>
      <c r="E636" s="331">
        <v>2.66</v>
      </c>
      <c r="F636" s="331"/>
      <c r="G636" s="333">
        <f t="shared" si="4"/>
        <v>2166.5399999999927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5</v>
      </c>
      <c r="C637" s="298">
        <v>46064</v>
      </c>
      <c r="D637" s="299" t="s">
        <v>429</v>
      </c>
      <c r="E637" s="331">
        <v>103.25</v>
      </c>
      <c r="F637" s="331"/>
      <c r="G637" s="333">
        <f t="shared" si="4"/>
        <v>2169.1999999999925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4</v>
      </c>
      <c r="C638" s="298">
        <v>46064</v>
      </c>
      <c r="D638" s="299" t="s">
        <v>363</v>
      </c>
      <c r="E638" s="331">
        <v>30.39</v>
      </c>
      <c r="F638" s="331"/>
      <c r="G638" s="333">
        <f t="shared" si="4"/>
        <v>2272.4499999999925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46064</v>
      </c>
      <c r="D639" s="299" t="s">
        <v>296</v>
      </c>
      <c r="E639" s="331">
        <v>9.92</v>
      </c>
      <c r="F639" s="331"/>
      <c r="G639" s="333">
        <f t="shared" si="4"/>
        <v>2302.8399999999924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3</v>
      </c>
      <c r="C640" s="298">
        <v>46064</v>
      </c>
      <c r="D640" s="299" t="s">
        <v>295</v>
      </c>
      <c r="E640" s="331">
        <v>3.49</v>
      </c>
      <c r="F640" s="331"/>
      <c r="G640" s="333">
        <f t="shared" si="4"/>
        <v>2312.7599999999925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22</v>
      </c>
      <c r="C641" s="298">
        <v>46064</v>
      </c>
      <c r="D641" s="299" t="s">
        <v>352</v>
      </c>
      <c r="E641" s="331">
        <v>19.16</v>
      </c>
      <c r="F641" s="331"/>
      <c r="G641" s="333">
        <f t="shared" si="4"/>
        <v>2316.2499999999923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6</v>
      </c>
      <c r="C642" s="298">
        <v>46063</v>
      </c>
      <c r="D642" s="299" t="s">
        <v>412</v>
      </c>
      <c r="E642" s="331">
        <v>-8</v>
      </c>
      <c r="F642" s="331"/>
      <c r="G642" s="333">
        <f t="shared" si="4"/>
        <v>2335.4099999999921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46063</v>
      </c>
      <c r="D643" s="299" t="s">
        <v>446</v>
      </c>
      <c r="E643" s="331">
        <v>-0.04</v>
      </c>
      <c r="F643" s="331"/>
      <c r="G643" s="333">
        <f t="shared" si="4"/>
        <v>2327.4099999999921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335</v>
      </c>
      <c r="B644" s="330" t="s">
        <v>335</v>
      </c>
      <c r="C644" s="298">
        <v>46063</v>
      </c>
      <c r="D644" s="299" t="s">
        <v>447</v>
      </c>
      <c r="E644" s="331">
        <v>65.78</v>
      </c>
      <c r="F644" s="331"/>
      <c r="G644" s="333">
        <f t="shared" si="4"/>
        <v>2327.3699999999922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13</v>
      </c>
      <c r="C645" s="298">
        <v>46063</v>
      </c>
      <c r="D645" s="299" t="s">
        <v>182</v>
      </c>
      <c r="E645" s="331">
        <v>159.35</v>
      </c>
      <c r="F645" s="331"/>
      <c r="G645" s="333">
        <f t="shared" si="4"/>
        <v>2393.1499999999924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46063</v>
      </c>
      <c r="D646" s="299" t="s">
        <v>296</v>
      </c>
      <c r="E646" s="331">
        <v>16.29</v>
      </c>
      <c r="F646" s="331"/>
      <c r="G646" s="333">
        <f t="shared" si="4"/>
        <v>2552.4999999999923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1</v>
      </c>
      <c r="C647" s="298">
        <v>46063</v>
      </c>
      <c r="D647" s="299" t="s">
        <v>311</v>
      </c>
      <c r="E647" s="331">
        <v>19.329999999999998</v>
      </c>
      <c r="F647" s="331"/>
      <c r="G647" s="333">
        <f t="shared" si="4"/>
        <v>2568.7899999999922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3</v>
      </c>
      <c r="C648" s="298">
        <v>46062</v>
      </c>
      <c r="D648" s="299" t="s">
        <v>448</v>
      </c>
      <c r="E648" s="331">
        <v>8.61</v>
      </c>
      <c r="F648" s="331"/>
      <c r="G648" s="333">
        <f t="shared" ref="G648:G893" si="5">G649-E648+F648</f>
        <v>2588.1199999999922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46062</v>
      </c>
      <c r="D649" s="299" t="s">
        <v>296</v>
      </c>
      <c r="E649" s="331">
        <v>13.41</v>
      </c>
      <c r="F649" s="331"/>
      <c r="G649" s="333">
        <f t="shared" si="5"/>
        <v>2596.7299999999923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18</v>
      </c>
      <c r="C650" s="298">
        <v>46062</v>
      </c>
      <c r="D650" s="299" t="s">
        <v>361</v>
      </c>
      <c r="E650" s="331">
        <v>400</v>
      </c>
      <c r="F650" s="331"/>
      <c r="G650" s="333">
        <f t="shared" si="5"/>
        <v>2610.1399999999921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9</v>
      </c>
      <c r="C651" s="298">
        <v>46062</v>
      </c>
      <c r="D651" s="299" t="s">
        <v>58</v>
      </c>
      <c r="E651" s="331">
        <v>1281.53</v>
      </c>
      <c r="F651" s="331"/>
      <c r="G651" s="333">
        <f t="shared" si="5"/>
        <v>3010.1399999999921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5</v>
      </c>
      <c r="C652" s="298">
        <v>46062</v>
      </c>
      <c r="D652" s="299" t="s">
        <v>449</v>
      </c>
      <c r="E652" s="331">
        <v>50</v>
      </c>
      <c r="F652" s="331"/>
      <c r="G652" s="333">
        <f t="shared" si="5"/>
        <v>4291.6699999999919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46062</v>
      </c>
      <c r="D653" s="299" t="s">
        <v>450</v>
      </c>
      <c r="E653" s="331">
        <v>12.1</v>
      </c>
      <c r="F653" s="331"/>
      <c r="G653" s="333">
        <f t="shared" si="5"/>
        <v>4341.6699999999919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1</v>
      </c>
      <c r="C654" s="298">
        <v>46061</v>
      </c>
      <c r="D654" s="299" t="s">
        <v>306</v>
      </c>
      <c r="E654" s="331">
        <v>72.099999999999994</v>
      </c>
      <c r="F654" s="331"/>
      <c r="G654" s="333">
        <f t="shared" si="5"/>
        <v>4353.7699999999923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46061</v>
      </c>
      <c r="D655" s="299" t="s">
        <v>319</v>
      </c>
      <c r="E655" s="331">
        <v>30.25</v>
      </c>
      <c r="F655" s="331"/>
      <c r="G655" s="333">
        <f t="shared" si="5"/>
        <v>4425.8699999999926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3</v>
      </c>
      <c r="C656" s="298">
        <v>46061</v>
      </c>
      <c r="D656" s="299" t="s">
        <v>296</v>
      </c>
      <c r="E656" s="331">
        <v>3.72</v>
      </c>
      <c r="F656" s="331"/>
      <c r="G656" s="333">
        <f t="shared" si="5"/>
        <v>4456.1199999999926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4</v>
      </c>
      <c r="C657" s="298">
        <v>46061</v>
      </c>
      <c r="D657" s="299" t="s">
        <v>296</v>
      </c>
      <c r="E657" s="331">
        <v>41.6</v>
      </c>
      <c r="F657" s="331"/>
      <c r="G657" s="333">
        <f t="shared" si="5"/>
        <v>4459.8399999999929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3</v>
      </c>
      <c r="C658" s="298">
        <v>46061</v>
      </c>
      <c r="D658" s="299" t="s">
        <v>451</v>
      </c>
      <c r="E658" s="331">
        <v>1</v>
      </c>
      <c r="F658" s="331"/>
      <c r="G658" s="333">
        <f t="shared" si="5"/>
        <v>4501.4399999999932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46061</v>
      </c>
      <c r="D659" s="299" t="s">
        <v>358</v>
      </c>
      <c r="E659" s="331">
        <v>10.17</v>
      </c>
      <c r="F659" s="331"/>
      <c r="G659" s="333">
        <f t="shared" si="5"/>
        <v>4502.4399999999932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287</v>
      </c>
      <c r="B660" s="330" t="s">
        <v>287</v>
      </c>
      <c r="C660" s="298">
        <v>46060</v>
      </c>
      <c r="D660" s="299" t="s">
        <v>452</v>
      </c>
      <c r="E660" s="331">
        <v>367.77</v>
      </c>
      <c r="F660" s="331">
        <v>367.77</v>
      </c>
      <c r="G660" s="333">
        <f t="shared" si="5"/>
        <v>4512.6099999999933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4</v>
      </c>
      <c r="C661" s="298">
        <v>46060</v>
      </c>
      <c r="D661" s="299" t="s">
        <v>310</v>
      </c>
      <c r="E661" s="331">
        <v>32.36</v>
      </c>
      <c r="F661" s="331"/>
      <c r="G661" s="333">
        <f t="shared" si="5"/>
        <v>4512.6099999999933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6</v>
      </c>
      <c r="C662" s="298">
        <v>46060</v>
      </c>
      <c r="D662" s="299" t="s">
        <v>453</v>
      </c>
      <c r="E662" s="331">
        <v>41.39</v>
      </c>
      <c r="F662" s="331"/>
      <c r="G662" s="333">
        <f t="shared" si="5"/>
        <v>4544.969999999993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1</v>
      </c>
      <c r="C663" s="298">
        <v>46060</v>
      </c>
      <c r="D663" s="299" t="s">
        <v>445</v>
      </c>
      <c r="E663" s="331">
        <v>35.770000000000003</v>
      </c>
      <c r="F663" s="331"/>
      <c r="G663" s="333">
        <f t="shared" si="5"/>
        <v>4586.3599999999933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3</v>
      </c>
      <c r="C664" s="298">
        <v>46060</v>
      </c>
      <c r="D664" s="299" t="s">
        <v>348</v>
      </c>
      <c r="E664" s="331">
        <v>25</v>
      </c>
      <c r="F664" s="331"/>
      <c r="G664" s="333">
        <f t="shared" si="5"/>
        <v>4622.1299999999937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8</v>
      </c>
      <c r="C665" s="298">
        <v>46060</v>
      </c>
      <c r="D665" s="299" t="s">
        <v>296</v>
      </c>
      <c r="E665" s="331">
        <v>6.69</v>
      </c>
      <c r="F665" s="331"/>
      <c r="G665" s="333">
        <f t="shared" si="5"/>
        <v>4647.1299999999937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4</v>
      </c>
      <c r="C666" s="298">
        <v>46060</v>
      </c>
      <c r="D666" s="299" t="s">
        <v>296</v>
      </c>
      <c r="E666" s="331">
        <v>47.85</v>
      </c>
      <c r="F666" s="331"/>
      <c r="G666" s="333">
        <f t="shared" si="5"/>
        <v>4653.8199999999933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46059</v>
      </c>
      <c r="D667" s="299" t="s">
        <v>301</v>
      </c>
      <c r="E667" s="331">
        <v>20</v>
      </c>
      <c r="F667" s="331"/>
      <c r="G667" s="333">
        <f t="shared" si="5"/>
        <v>4701.6699999999937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291</v>
      </c>
      <c r="B668" s="330">
        <v>40</v>
      </c>
      <c r="C668" s="298">
        <v>46059</v>
      </c>
      <c r="D668" s="299" t="s">
        <v>316</v>
      </c>
      <c r="E668" s="331"/>
      <c r="F668" s="331">
        <v>822.99</v>
      </c>
      <c r="G668" s="333">
        <f t="shared" si="5"/>
        <v>4721.6699999999937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14</v>
      </c>
      <c r="C669" s="298">
        <v>46059</v>
      </c>
      <c r="D669" s="299" t="s">
        <v>366</v>
      </c>
      <c r="E669" s="331">
        <v>66.67</v>
      </c>
      <c r="F669" s="331"/>
      <c r="G669" s="333">
        <f t="shared" si="5"/>
        <v>3898.6799999999935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46059</v>
      </c>
      <c r="D670" s="299" t="s">
        <v>296</v>
      </c>
      <c r="E670" s="331">
        <v>9.35</v>
      </c>
      <c r="F670" s="331"/>
      <c r="G670" s="333">
        <f t="shared" si="5"/>
        <v>3965.3499999999935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4</v>
      </c>
      <c r="C671" s="298">
        <v>46059</v>
      </c>
      <c r="D671" s="299" t="s">
        <v>296</v>
      </c>
      <c r="E671" s="331">
        <v>45.81</v>
      </c>
      <c r="F671" s="331"/>
      <c r="G671" s="333">
        <f t="shared" si="5"/>
        <v>3974.6999999999935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46059</v>
      </c>
      <c r="D672" s="299" t="s">
        <v>353</v>
      </c>
      <c r="E672" s="331">
        <v>22.98</v>
      </c>
      <c r="F672" s="331"/>
      <c r="G672" s="333">
        <f t="shared" si="5"/>
        <v>4020.5099999999934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46059</v>
      </c>
      <c r="D673" s="299" t="s">
        <v>301</v>
      </c>
      <c r="E673" s="331">
        <v>46.5</v>
      </c>
      <c r="F673" s="331"/>
      <c r="G673" s="333">
        <f t="shared" si="5"/>
        <v>4043.4899999999934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46059</v>
      </c>
      <c r="D674" s="299" t="s">
        <v>358</v>
      </c>
      <c r="E674" s="331">
        <v>10.17</v>
      </c>
      <c r="F674" s="331"/>
      <c r="G674" s="333">
        <f t="shared" si="5"/>
        <v>4089.9899999999934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8</v>
      </c>
      <c r="C675" s="298">
        <v>46059</v>
      </c>
      <c r="D675" s="299" t="s">
        <v>435</v>
      </c>
      <c r="E675" s="331">
        <v>81.2</v>
      </c>
      <c r="F675" s="331"/>
      <c r="G675" s="333">
        <f t="shared" si="5"/>
        <v>4100.1599999999935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46058</v>
      </c>
      <c r="D676" s="299" t="s">
        <v>301</v>
      </c>
      <c r="E676" s="331">
        <v>21</v>
      </c>
      <c r="F676" s="331"/>
      <c r="G676" s="333">
        <f t="shared" si="5"/>
        <v>4181.3599999999933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291</v>
      </c>
      <c r="B677" s="330">
        <v>39</v>
      </c>
      <c r="C677" s="298">
        <v>46058</v>
      </c>
      <c r="D677" s="299" t="s">
        <v>292</v>
      </c>
      <c r="E677" s="331"/>
      <c r="F677" s="331">
        <v>2763.79</v>
      </c>
      <c r="G677" s="333">
        <f t="shared" si="5"/>
        <v>4202.3599999999933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46058</v>
      </c>
      <c r="D678" s="299" t="s">
        <v>357</v>
      </c>
      <c r="E678" s="331">
        <v>95.35</v>
      </c>
      <c r="F678" s="331"/>
      <c r="G678" s="333">
        <f t="shared" si="5"/>
        <v>1438.5699999999933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46058</v>
      </c>
      <c r="D679" s="299" t="s">
        <v>353</v>
      </c>
      <c r="E679" s="331">
        <v>14.99</v>
      </c>
      <c r="F679" s="331"/>
      <c r="G679" s="333">
        <f t="shared" si="5"/>
        <v>1533.9199999999933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287</v>
      </c>
      <c r="B680" s="330" t="s">
        <v>287</v>
      </c>
      <c r="C680" s="298">
        <v>46058</v>
      </c>
      <c r="D680" s="299" t="s">
        <v>452</v>
      </c>
      <c r="E680" s="331">
        <v>77.569999999999993</v>
      </c>
      <c r="F680" s="331">
        <v>77.569999999999993</v>
      </c>
      <c r="G680" s="333">
        <f t="shared" si="5"/>
        <v>1548.9099999999933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6</v>
      </c>
      <c r="C681" s="298">
        <v>46057</v>
      </c>
      <c r="D681" s="299" t="s">
        <v>344</v>
      </c>
      <c r="E681" s="331">
        <v>50</v>
      </c>
      <c r="F681" s="331"/>
      <c r="G681" s="333">
        <f t="shared" si="5"/>
        <v>1548.9099999999933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1</v>
      </c>
      <c r="C682" s="298">
        <v>46057</v>
      </c>
      <c r="D682" s="299" t="s">
        <v>306</v>
      </c>
      <c r="E682" s="331">
        <v>62.03</v>
      </c>
      <c r="F682" s="331"/>
      <c r="G682" s="333">
        <f t="shared" si="5"/>
        <v>1598.9099999999933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46057</v>
      </c>
      <c r="D683" s="299" t="s">
        <v>296</v>
      </c>
      <c r="E683" s="331">
        <v>14.91</v>
      </c>
      <c r="F683" s="331"/>
      <c r="G683" s="333">
        <f t="shared" si="5"/>
        <v>1660.9399999999932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4</v>
      </c>
      <c r="C684" s="298">
        <v>46057</v>
      </c>
      <c r="D684" s="299" t="s">
        <v>310</v>
      </c>
      <c r="E684" s="331">
        <v>63.38</v>
      </c>
      <c r="F684" s="331"/>
      <c r="G684" s="333">
        <f t="shared" si="5"/>
        <v>1675.8499999999933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287</v>
      </c>
      <c r="B685" s="330" t="s">
        <v>287</v>
      </c>
      <c r="C685" s="298">
        <v>46057</v>
      </c>
      <c r="D685" s="299" t="s">
        <v>454</v>
      </c>
      <c r="E685" s="331">
        <v>192.78</v>
      </c>
      <c r="F685" s="331">
        <v>192.78</v>
      </c>
      <c r="G685" s="333">
        <f t="shared" si="5"/>
        <v>1739.2299999999934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14</v>
      </c>
      <c r="C686" s="298">
        <v>46057</v>
      </c>
      <c r="D686" s="299" t="s">
        <v>367</v>
      </c>
      <c r="E686" s="331">
        <v>68.739999999999995</v>
      </c>
      <c r="F686" s="331"/>
      <c r="G686" s="333">
        <f t="shared" si="5"/>
        <v>1739.2299999999934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46057</v>
      </c>
      <c r="D687" s="299" t="s">
        <v>300</v>
      </c>
      <c r="E687" s="331">
        <v>-42.58</v>
      </c>
      <c r="F687" s="331"/>
      <c r="G687" s="333">
        <f t="shared" si="5"/>
        <v>1807.9699999999934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1</v>
      </c>
      <c r="C688" s="298">
        <v>46057</v>
      </c>
      <c r="D688" s="299" t="s">
        <v>371</v>
      </c>
      <c r="E688" s="331">
        <v>31.36</v>
      </c>
      <c r="F688" s="331"/>
      <c r="G688" s="333">
        <f t="shared" si="5"/>
        <v>1765.3899999999935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294</v>
      </c>
      <c r="B689" s="330">
        <v>17</v>
      </c>
      <c r="C689" s="298">
        <v>46057</v>
      </c>
      <c r="D689" s="299" t="s">
        <v>370</v>
      </c>
      <c r="E689" s="331">
        <v>99</v>
      </c>
      <c r="F689" s="331"/>
      <c r="G689" s="333">
        <f t="shared" si="5"/>
        <v>1796.7499999999934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284</v>
      </c>
      <c r="B690" s="330">
        <v>36</v>
      </c>
      <c r="C690" s="298">
        <v>46056</v>
      </c>
      <c r="D690" s="299" t="s">
        <v>374</v>
      </c>
      <c r="E690" s="331">
        <v>50</v>
      </c>
      <c r="F690" s="331"/>
      <c r="G690" s="333">
        <f t="shared" si="5"/>
        <v>1895.7499999999934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8</v>
      </c>
      <c r="C691" s="298">
        <v>46056</v>
      </c>
      <c r="D691" s="299" t="s">
        <v>319</v>
      </c>
      <c r="E691" s="331">
        <v>7.92</v>
      </c>
      <c r="F691" s="331"/>
      <c r="G691" s="333">
        <f t="shared" si="5"/>
        <v>1945.7499999999934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24</v>
      </c>
      <c r="C692" s="298">
        <v>46056</v>
      </c>
      <c r="D692" s="299" t="s">
        <v>861</v>
      </c>
      <c r="E692" s="331">
        <v>83.58</v>
      </c>
      <c r="F692" s="331"/>
      <c r="G692" s="333">
        <f t="shared" si="5"/>
        <v>1953.6699999999935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4</v>
      </c>
      <c r="C693" s="298">
        <v>46056</v>
      </c>
      <c r="D693" s="299" t="s">
        <v>455</v>
      </c>
      <c r="E693" s="331">
        <v>28.64</v>
      </c>
      <c r="F693" s="331"/>
      <c r="G693" s="333">
        <f t="shared" si="5"/>
        <v>2037.2499999999934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46056</v>
      </c>
      <c r="D694" s="299" t="s">
        <v>358</v>
      </c>
      <c r="E694" s="331">
        <v>9.4700000000000006</v>
      </c>
      <c r="F694" s="331"/>
      <c r="G694" s="333">
        <f t="shared" si="5"/>
        <v>2065.8899999999935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6</v>
      </c>
      <c r="C695" s="298">
        <v>46055</v>
      </c>
      <c r="D695" s="299" t="s">
        <v>456</v>
      </c>
      <c r="E695" s="331">
        <v>20</v>
      </c>
      <c r="F695" s="331"/>
      <c r="G695" s="333">
        <f t="shared" si="5"/>
        <v>2075.3599999999933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17</v>
      </c>
      <c r="C696" s="298">
        <v>46055</v>
      </c>
      <c r="D696" s="299" t="s">
        <v>188</v>
      </c>
      <c r="E696" s="331">
        <v>41.54</v>
      </c>
      <c r="F696" s="331"/>
      <c r="G696" s="333">
        <f t="shared" si="5"/>
        <v>2095.3599999999933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46055</v>
      </c>
      <c r="D697" s="299" t="s">
        <v>296</v>
      </c>
      <c r="E697" s="331">
        <v>9.92</v>
      </c>
      <c r="F697" s="331"/>
      <c r="G697" s="333">
        <f t="shared" si="5"/>
        <v>2136.8999999999933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46055</v>
      </c>
      <c r="D698" s="299" t="s">
        <v>457</v>
      </c>
      <c r="E698" s="331">
        <v>155.38</v>
      </c>
      <c r="F698" s="331"/>
      <c r="G698" s="333">
        <f t="shared" si="5"/>
        <v>2146.8199999999933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21</v>
      </c>
      <c r="C699" s="298">
        <v>46055</v>
      </c>
      <c r="D699" s="299" t="s">
        <v>194</v>
      </c>
      <c r="E699" s="331">
        <v>27.35</v>
      </c>
      <c r="F699" s="331"/>
      <c r="G699" s="333">
        <f t="shared" si="5"/>
        <v>2302.1999999999935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46054</v>
      </c>
      <c r="D700" s="299" t="s">
        <v>300</v>
      </c>
      <c r="E700" s="331">
        <v>59.37</v>
      </c>
      <c r="F700" s="331"/>
      <c r="G700" s="333">
        <f t="shared" si="5"/>
        <v>2329.5499999999934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22</v>
      </c>
      <c r="C701" s="298">
        <v>46054</v>
      </c>
      <c r="D701" s="299" t="s">
        <v>375</v>
      </c>
      <c r="E701" s="331">
        <v>6.37</v>
      </c>
      <c r="F701" s="331"/>
      <c r="G701" s="333">
        <f t="shared" si="5"/>
        <v>2388.9199999999933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8</v>
      </c>
      <c r="C702" s="298">
        <v>46054</v>
      </c>
      <c r="D702" s="299" t="s">
        <v>458</v>
      </c>
      <c r="E702" s="331">
        <v>44.65</v>
      </c>
      <c r="F702" s="331"/>
      <c r="G702" s="333">
        <f t="shared" si="5"/>
        <v>2395.2899999999931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7</v>
      </c>
      <c r="C703" s="298">
        <v>46054</v>
      </c>
      <c r="D703" s="299" t="s">
        <v>338</v>
      </c>
      <c r="E703" s="331">
        <v>35.17</v>
      </c>
      <c r="F703" s="331"/>
      <c r="G703" s="333">
        <f t="shared" si="5"/>
        <v>2439.9399999999932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4</v>
      </c>
      <c r="C704" s="298">
        <v>46054</v>
      </c>
      <c r="D704" s="299" t="s">
        <v>310</v>
      </c>
      <c r="E704" s="331">
        <v>28.48</v>
      </c>
      <c r="F704" s="331"/>
      <c r="G704" s="333">
        <f t="shared" si="5"/>
        <v>2475.1099999999933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1</v>
      </c>
      <c r="C705" s="298">
        <v>46054</v>
      </c>
      <c r="D705" s="299" t="s">
        <v>311</v>
      </c>
      <c r="E705" s="331">
        <v>125.07</v>
      </c>
      <c r="F705" s="331"/>
      <c r="G705" s="333">
        <f t="shared" si="5"/>
        <v>2503.5899999999933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46054</v>
      </c>
      <c r="D706" s="299" t="s">
        <v>458</v>
      </c>
      <c r="E706" s="331">
        <v>100</v>
      </c>
      <c r="F706" s="331"/>
      <c r="G706" s="333">
        <f t="shared" si="5"/>
        <v>2628.6599999999935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1</v>
      </c>
      <c r="C707" s="298">
        <v>46054</v>
      </c>
      <c r="D707" s="299" t="s">
        <v>329</v>
      </c>
      <c r="E707" s="331">
        <v>194.96</v>
      </c>
      <c r="F707" s="331"/>
      <c r="G707" s="333">
        <f t="shared" si="5"/>
        <v>2728.6599999999935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46054</v>
      </c>
      <c r="D708" s="299" t="s">
        <v>410</v>
      </c>
      <c r="E708" s="331">
        <v>75.53</v>
      </c>
      <c r="F708" s="331"/>
      <c r="G708" s="333">
        <f t="shared" si="5"/>
        <v>2923.6199999999935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284</v>
      </c>
      <c r="B709" s="330">
        <v>37</v>
      </c>
      <c r="C709" s="298">
        <v>46053</v>
      </c>
      <c r="D709" s="299" t="s">
        <v>459</v>
      </c>
      <c r="E709" s="331">
        <v>3194.64</v>
      </c>
      <c r="F709" s="331"/>
      <c r="G709" s="333">
        <f t="shared" si="5"/>
        <v>2999.1499999999937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286</v>
      </c>
      <c r="B710" s="330">
        <v>25</v>
      </c>
      <c r="C710" s="298">
        <v>46053</v>
      </c>
      <c r="D710" s="298" t="s">
        <v>204</v>
      </c>
      <c r="E710" s="331">
        <v>350</v>
      </c>
      <c r="F710" s="331"/>
      <c r="G710" s="333">
        <f t="shared" si="5"/>
        <v>6193.7899999999936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286</v>
      </c>
      <c r="B711" s="330">
        <v>26</v>
      </c>
      <c r="C711" s="298">
        <v>46053</v>
      </c>
      <c r="D711" s="298" t="s">
        <v>205</v>
      </c>
      <c r="E711" s="331">
        <v>320</v>
      </c>
      <c r="F711" s="331"/>
      <c r="G711" s="333">
        <f t="shared" si="5"/>
        <v>6543.7899999999936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286</v>
      </c>
      <c r="B712" s="330">
        <v>27</v>
      </c>
      <c r="C712" s="298">
        <v>46053</v>
      </c>
      <c r="D712" s="298" t="s">
        <v>206</v>
      </c>
      <c r="E712" s="331">
        <v>25</v>
      </c>
      <c r="F712" s="331"/>
      <c r="G712" s="333">
        <f t="shared" si="5"/>
        <v>6863.7899999999936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286</v>
      </c>
      <c r="B713" s="330">
        <v>28</v>
      </c>
      <c r="C713" s="298">
        <v>46053</v>
      </c>
      <c r="D713" s="298" t="s">
        <v>207</v>
      </c>
      <c r="E713" s="331">
        <v>25</v>
      </c>
      <c r="F713" s="331"/>
      <c r="G713" s="333">
        <f t="shared" si="5"/>
        <v>6888.7899999999936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286</v>
      </c>
      <c r="B714" s="330">
        <v>29</v>
      </c>
      <c r="C714" s="298">
        <v>46053</v>
      </c>
      <c r="D714" s="298" t="s">
        <v>208</v>
      </c>
      <c r="E714" s="331">
        <v>45</v>
      </c>
      <c r="F714" s="331"/>
      <c r="G714" s="333">
        <f t="shared" si="5"/>
        <v>6913.7899999999936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286</v>
      </c>
      <c r="B715" s="330">
        <v>30</v>
      </c>
      <c r="C715" s="298">
        <v>46053</v>
      </c>
      <c r="D715" s="298" t="s">
        <v>209</v>
      </c>
      <c r="E715" s="331">
        <v>400</v>
      </c>
      <c r="F715" s="331"/>
      <c r="G715" s="333">
        <f t="shared" si="5"/>
        <v>6958.7899999999936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286</v>
      </c>
      <c r="B716" s="330">
        <v>31</v>
      </c>
      <c r="C716" s="298">
        <v>46053</v>
      </c>
      <c r="D716" s="298" t="s">
        <v>210</v>
      </c>
      <c r="E716" s="331">
        <v>375</v>
      </c>
      <c r="F716" s="331"/>
      <c r="G716" s="333">
        <f t="shared" si="5"/>
        <v>7358.7899999999936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286</v>
      </c>
      <c r="B717" s="330">
        <v>32</v>
      </c>
      <c r="C717" s="298">
        <v>46053</v>
      </c>
      <c r="D717" s="298" t="s">
        <v>211</v>
      </c>
      <c r="E717" s="331">
        <v>100</v>
      </c>
      <c r="F717" s="331"/>
      <c r="G717" s="333">
        <f t="shared" si="5"/>
        <v>7733.7899999999936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286</v>
      </c>
      <c r="B718" s="330">
        <v>33</v>
      </c>
      <c r="C718" s="298">
        <v>46053</v>
      </c>
      <c r="D718" s="298" t="s">
        <v>212</v>
      </c>
      <c r="E718" s="331">
        <v>85</v>
      </c>
      <c r="F718" s="331"/>
      <c r="G718" s="333">
        <f t="shared" si="5"/>
        <v>7833.7899999999936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286</v>
      </c>
      <c r="B719" s="330">
        <v>34</v>
      </c>
      <c r="C719" s="298">
        <v>46053</v>
      </c>
      <c r="D719" s="298" t="s">
        <v>213</v>
      </c>
      <c r="E719" s="331">
        <v>230</v>
      </c>
      <c r="F719" s="331"/>
      <c r="G719" s="333">
        <f t="shared" si="5"/>
        <v>7918.7899999999936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286</v>
      </c>
      <c r="B720" s="330">
        <v>35</v>
      </c>
      <c r="C720" s="298">
        <v>46053</v>
      </c>
      <c r="D720" s="298" t="s">
        <v>214</v>
      </c>
      <c r="E720" s="331">
        <v>45</v>
      </c>
      <c r="F720" s="331"/>
      <c r="G720" s="333">
        <f t="shared" si="5"/>
        <v>8148.7899999999936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8</v>
      </c>
      <c r="C721" s="298">
        <v>46053</v>
      </c>
      <c r="D721" s="298" t="s">
        <v>319</v>
      </c>
      <c r="E721" s="331">
        <v>31.03</v>
      </c>
      <c r="F721" s="331"/>
      <c r="G721" s="333">
        <f t="shared" si="5"/>
        <v>8193.7899999999936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10</v>
      </c>
      <c r="C722" s="298">
        <v>46053</v>
      </c>
      <c r="D722" s="298" t="s">
        <v>176</v>
      </c>
      <c r="E722" s="331">
        <v>17.899999999999999</v>
      </c>
      <c r="F722" s="331"/>
      <c r="G722" s="333">
        <f t="shared" si="5"/>
        <v>8224.8199999999943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3</v>
      </c>
      <c r="C723" s="298">
        <v>46053</v>
      </c>
      <c r="D723" s="298" t="s">
        <v>348</v>
      </c>
      <c r="E723" s="331">
        <v>18.84</v>
      </c>
      <c r="F723" s="331"/>
      <c r="G723" s="333">
        <f t="shared" si="5"/>
        <v>8242.7199999999939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8</v>
      </c>
      <c r="C724" s="298">
        <v>46053</v>
      </c>
      <c r="D724" s="298" t="s">
        <v>319</v>
      </c>
      <c r="E724" s="331">
        <v>25.54</v>
      </c>
      <c r="F724" s="331"/>
      <c r="G724" s="333">
        <f t="shared" si="5"/>
        <v>8261.559999999994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8</v>
      </c>
      <c r="C725" s="298">
        <v>46053</v>
      </c>
      <c r="D725" s="298" t="s">
        <v>308</v>
      </c>
      <c r="E725" s="331">
        <v>52.59</v>
      </c>
      <c r="F725" s="331"/>
      <c r="G725" s="333">
        <f t="shared" si="5"/>
        <v>8287.0999999999949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335</v>
      </c>
      <c r="B726" s="330" t="s">
        <v>335</v>
      </c>
      <c r="C726" s="298">
        <v>46052</v>
      </c>
      <c r="D726" s="299" t="s">
        <v>460</v>
      </c>
      <c r="E726" s="331"/>
      <c r="F726" s="331">
        <v>422</v>
      </c>
      <c r="G726" s="333">
        <f t="shared" si="5"/>
        <v>8339.6899999999951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46052</v>
      </c>
      <c r="D727" s="299" t="s">
        <v>865</v>
      </c>
      <c r="E727" s="331">
        <v>200</v>
      </c>
      <c r="F727" s="331"/>
      <c r="G727" s="333">
        <f t="shared" si="5"/>
        <v>7917.6899999999951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46052</v>
      </c>
      <c r="D728" s="299" t="s">
        <v>296</v>
      </c>
      <c r="E728" s="331">
        <v>8.52</v>
      </c>
      <c r="F728" s="331"/>
      <c r="G728" s="333">
        <f t="shared" si="5"/>
        <v>8117.6899999999951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287</v>
      </c>
      <c r="B729" s="330" t="s">
        <v>287</v>
      </c>
      <c r="C729" s="298">
        <v>46052</v>
      </c>
      <c r="D729" s="299" t="s">
        <v>461</v>
      </c>
      <c r="E729" s="331">
        <v>831.92</v>
      </c>
      <c r="F729" s="331">
        <v>831.92</v>
      </c>
      <c r="G729" s="333">
        <f t="shared" si="5"/>
        <v>8126.2099999999955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5</v>
      </c>
      <c r="C730" s="298">
        <v>46052</v>
      </c>
      <c r="D730" s="299" t="s">
        <v>441</v>
      </c>
      <c r="E730" s="331">
        <v>200</v>
      </c>
      <c r="F730" s="331"/>
      <c r="G730" s="333">
        <f t="shared" si="5"/>
        <v>8126.2099999999955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46052</v>
      </c>
      <c r="D731" s="299" t="s">
        <v>324</v>
      </c>
      <c r="E731" s="331">
        <v>11.04</v>
      </c>
      <c r="F731" s="331"/>
      <c r="G731" s="333">
        <f t="shared" si="5"/>
        <v>8326.2099999999955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291</v>
      </c>
      <c r="B732" s="330">
        <v>38</v>
      </c>
      <c r="C732" s="298">
        <v>46051</v>
      </c>
      <c r="D732" s="299" t="s">
        <v>293</v>
      </c>
      <c r="E732" s="331"/>
      <c r="F732" s="331">
        <v>4365.6499999999996</v>
      </c>
      <c r="G732" s="333">
        <f t="shared" si="5"/>
        <v>8337.2499999999964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46051</v>
      </c>
      <c r="D733" s="299" t="s">
        <v>296</v>
      </c>
      <c r="E733" s="331">
        <v>18.28</v>
      </c>
      <c r="F733" s="331"/>
      <c r="G733" s="333">
        <f t="shared" si="5"/>
        <v>3971.5999999999976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4</v>
      </c>
      <c r="C734" s="298">
        <v>46051</v>
      </c>
      <c r="D734" s="299" t="s">
        <v>295</v>
      </c>
      <c r="E734" s="331">
        <v>57.06</v>
      </c>
      <c r="F734" s="331"/>
      <c r="G734" s="333">
        <f t="shared" si="5"/>
        <v>3989.8799999999978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287</v>
      </c>
      <c r="B735" s="330" t="s">
        <v>287</v>
      </c>
      <c r="C735" s="298">
        <v>46051</v>
      </c>
      <c r="D735" s="299" t="s">
        <v>462</v>
      </c>
      <c r="E735" s="331">
        <v>89.42</v>
      </c>
      <c r="F735" s="331">
        <v>89.42</v>
      </c>
      <c r="G735" s="333">
        <f t="shared" si="5"/>
        <v>4046.9399999999978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8</v>
      </c>
      <c r="C736" s="298">
        <v>46051</v>
      </c>
      <c r="D736" s="299" t="s">
        <v>463</v>
      </c>
      <c r="E736" s="331">
        <v>59</v>
      </c>
      <c r="F736" s="331"/>
      <c r="G736" s="333">
        <f t="shared" si="5"/>
        <v>4046.9399999999978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46051</v>
      </c>
      <c r="D737" s="299" t="s">
        <v>371</v>
      </c>
      <c r="E737" s="331">
        <v>19.899999999999999</v>
      </c>
      <c r="F737" s="331"/>
      <c r="G737" s="333">
        <f t="shared" si="5"/>
        <v>4105.9399999999978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46050</v>
      </c>
      <c r="D738" s="299" t="s">
        <v>353</v>
      </c>
      <c r="E738" s="331">
        <v>14.99</v>
      </c>
      <c r="F738" s="331"/>
      <c r="G738" s="333">
        <f t="shared" si="5"/>
        <v>4125.8399999999974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46050</v>
      </c>
      <c r="D739" s="299" t="s">
        <v>464</v>
      </c>
      <c r="E739" s="331">
        <v>25</v>
      </c>
      <c r="F739" s="331"/>
      <c r="G739" s="333">
        <f t="shared" si="5"/>
        <v>4140.8299999999972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3</v>
      </c>
      <c r="C740" s="298">
        <v>46050</v>
      </c>
      <c r="D740" s="299" t="s">
        <v>866</v>
      </c>
      <c r="E740" s="331">
        <v>6</v>
      </c>
      <c r="F740" s="331"/>
      <c r="G740" s="333">
        <f t="shared" si="5"/>
        <v>4165.8299999999972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46050</v>
      </c>
      <c r="D741" s="299" t="s">
        <v>867</v>
      </c>
      <c r="E741" s="331">
        <v>15</v>
      </c>
      <c r="F741" s="331"/>
      <c r="G741" s="333">
        <f t="shared" si="5"/>
        <v>4171.8299999999972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46050</v>
      </c>
      <c r="D742" s="299" t="s">
        <v>296</v>
      </c>
      <c r="E742" s="331">
        <v>12.71</v>
      </c>
      <c r="F742" s="331"/>
      <c r="G742" s="333">
        <f t="shared" si="5"/>
        <v>4186.8299999999972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287</v>
      </c>
      <c r="B743" s="330" t="s">
        <v>287</v>
      </c>
      <c r="C743" s="298">
        <v>46050</v>
      </c>
      <c r="D743" s="299" t="s">
        <v>452</v>
      </c>
      <c r="E743" s="331">
        <v>1475.9</v>
      </c>
      <c r="F743" s="331">
        <v>1475.9</v>
      </c>
      <c r="G743" s="333">
        <f t="shared" si="5"/>
        <v>4199.5399999999972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46050</v>
      </c>
      <c r="D744" s="299" t="s">
        <v>319</v>
      </c>
      <c r="E744" s="331">
        <v>28.52</v>
      </c>
      <c r="F744" s="331"/>
      <c r="G744" s="333">
        <f t="shared" si="5"/>
        <v>4199.5399999999972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46050</v>
      </c>
      <c r="D745" s="299" t="s">
        <v>465</v>
      </c>
      <c r="E745" s="331">
        <v>66.94</v>
      </c>
      <c r="F745" s="331"/>
      <c r="G745" s="333">
        <f t="shared" si="5"/>
        <v>4228.0599999999977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8</v>
      </c>
      <c r="C746" s="298">
        <v>46049</v>
      </c>
      <c r="D746" s="299" t="s">
        <v>308</v>
      </c>
      <c r="E746" s="331">
        <v>47.99</v>
      </c>
      <c r="F746" s="331"/>
      <c r="G746" s="333">
        <f t="shared" si="5"/>
        <v>4294.9999999999973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287</v>
      </c>
      <c r="B747" s="330" t="s">
        <v>287</v>
      </c>
      <c r="C747" s="298">
        <v>46048</v>
      </c>
      <c r="D747" s="299" t="s">
        <v>466</v>
      </c>
      <c r="E747" s="331"/>
      <c r="F747" s="331">
        <v>425</v>
      </c>
      <c r="G747" s="333">
        <f t="shared" si="5"/>
        <v>4342.9899999999971</v>
      </c>
      <c r="H747" s="334" t="s">
        <v>298</v>
      </c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287</v>
      </c>
      <c r="B748" s="330" t="s">
        <v>287</v>
      </c>
      <c r="C748" s="298">
        <v>46048</v>
      </c>
      <c r="D748" s="299" t="s">
        <v>466</v>
      </c>
      <c r="E748" s="331">
        <v>425</v>
      </c>
      <c r="F748" s="331"/>
      <c r="G748" s="333">
        <f t="shared" si="5"/>
        <v>3917.9899999999971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46048</v>
      </c>
      <c r="D749" s="299" t="s">
        <v>467</v>
      </c>
      <c r="E749" s="331">
        <v>20.12</v>
      </c>
      <c r="F749" s="331"/>
      <c r="G749" s="333">
        <f t="shared" si="5"/>
        <v>4342.9899999999971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17</v>
      </c>
      <c r="C750" s="298">
        <v>46048</v>
      </c>
      <c r="D750" s="299" t="s">
        <v>468</v>
      </c>
      <c r="E750" s="331">
        <v>42.68</v>
      </c>
      <c r="F750" s="331"/>
      <c r="G750" s="333">
        <f t="shared" si="5"/>
        <v>4363.1099999999969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46048</v>
      </c>
      <c r="D751" s="299" t="s">
        <v>397</v>
      </c>
      <c r="E751" s="331">
        <v>47.9</v>
      </c>
      <c r="F751" s="331"/>
      <c r="G751" s="333">
        <f t="shared" si="5"/>
        <v>4405.7899999999972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1</v>
      </c>
      <c r="C752" s="298">
        <v>46047</v>
      </c>
      <c r="D752" s="299" t="s">
        <v>457</v>
      </c>
      <c r="E752" s="331">
        <v>105.79</v>
      </c>
      <c r="F752" s="331"/>
      <c r="G752" s="333">
        <f t="shared" si="5"/>
        <v>4453.6899999999969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12</v>
      </c>
      <c r="C753" s="298">
        <v>46047</v>
      </c>
      <c r="D753" s="299" t="s">
        <v>314</v>
      </c>
      <c r="E753" s="331">
        <v>204.83</v>
      </c>
      <c r="F753" s="331"/>
      <c r="G753" s="333">
        <f t="shared" si="5"/>
        <v>4559.4799999999968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3</v>
      </c>
      <c r="C754" s="298">
        <v>46047</v>
      </c>
      <c r="D754" s="299" t="s">
        <v>348</v>
      </c>
      <c r="E754" s="331">
        <v>8.51</v>
      </c>
      <c r="F754" s="331"/>
      <c r="G754" s="333">
        <f t="shared" si="5"/>
        <v>4764.3099999999968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46046</v>
      </c>
      <c r="D755" s="299" t="s">
        <v>296</v>
      </c>
      <c r="E755" s="331">
        <v>92.96</v>
      </c>
      <c r="F755" s="331"/>
      <c r="G755" s="333">
        <f t="shared" si="5"/>
        <v>4772.819999999997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4</v>
      </c>
      <c r="C756" s="298">
        <v>46046</v>
      </c>
      <c r="D756" s="299" t="s">
        <v>334</v>
      </c>
      <c r="E756" s="331">
        <v>30.77</v>
      </c>
      <c r="F756" s="331"/>
      <c r="G756" s="333">
        <f t="shared" si="5"/>
        <v>4865.779999999997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46046</v>
      </c>
      <c r="D757" s="299" t="s">
        <v>358</v>
      </c>
      <c r="E757" s="331">
        <v>9.4700000000000006</v>
      </c>
      <c r="F757" s="331"/>
      <c r="G757" s="333">
        <f t="shared" si="5"/>
        <v>4896.5499999999975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46046</v>
      </c>
      <c r="D758" s="299" t="s">
        <v>397</v>
      </c>
      <c r="E758" s="331">
        <v>53.59</v>
      </c>
      <c r="F758" s="331"/>
      <c r="G758" s="333">
        <f t="shared" si="5"/>
        <v>4906.0199999999977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1</v>
      </c>
      <c r="C759" s="298">
        <v>46046</v>
      </c>
      <c r="D759" s="299" t="s">
        <v>311</v>
      </c>
      <c r="E759" s="331">
        <v>61.64</v>
      </c>
      <c r="F759" s="331"/>
      <c r="G759" s="333">
        <f t="shared" si="5"/>
        <v>4959.6099999999979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46045</v>
      </c>
      <c r="D760" s="299" t="s">
        <v>304</v>
      </c>
      <c r="E760" s="331">
        <v>23.17</v>
      </c>
      <c r="F760" s="331"/>
      <c r="G760" s="333">
        <f t="shared" si="5"/>
        <v>5021.2499999999982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4</v>
      </c>
      <c r="C761" s="298">
        <v>46045</v>
      </c>
      <c r="D761" s="299" t="s">
        <v>296</v>
      </c>
      <c r="E761" s="331">
        <v>62.77</v>
      </c>
      <c r="F761" s="331"/>
      <c r="G761" s="333">
        <f t="shared" si="5"/>
        <v>5044.4199999999983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6</v>
      </c>
      <c r="C762" s="298">
        <v>46045</v>
      </c>
      <c r="D762" s="299" t="s">
        <v>469</v>
      </c>
      <c r="E762" s="331">
        <v>105.51</v>
      </c>
      <c r="F762" s="331"/>
      <c r="G762" s="333">
        <f t="shared" si="5"/>
        <v>5107.1899999999987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3</v>
      </c>
      <c r="C763" s="298">
        <v>46045</v>
      </c>
      <c r="D763" s="299" t="s">
        <v>334</v>
      </c>
      <c r="E763" s="331">
        <v>9.9499999999999993</v>
      </c>
      <c r="F763" s="331"/>
      <c r="G763" s="333">
        <f t="shared" si="5"/>
        <v>5212.6999999999989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46045</v>
      </c>
      <c r="D764" s="299" t="s">
        <v>358</v>
      </c>
      <c r="E764" s="331">
        <v>10.17</v>
      </c>
      <c r="F764" s="331"/>
      <c r="G764" s="333">
        <f t="shared" si="5"/>
        <v>5222.6499999999987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46045</v>
      </c>
      <c r="D765" s="299" t="s">
        <v>301</v>
      </c>
      <c r="E765" s="331">
        <v>32.200000000000003</v>
      </c>
      <c r="F765" s="331"/>
      <c r="G765" s="333">
        <f t="shared" si="5"/>
        <v>5232.8199999999988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294</v>
      </c>
      <c r="B766" s="330">
        <v>22</v>
      </c>
      <c r="C766" s="298">
        <v>46045</v>
      </c>
      <c r="D766" s="299" t="s">
        <v>863</v>
      </c>
      <c r="E766" s="331">
        <v>5.31</v>
      </c>
      <c r="F766" s="331"/>
      <c r="G766" s="333">
        <f t="shared" si="5"/>
        <v>5265.0199999999986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8</v>
      </c>
      <c r="C767" s="298">
        <v>46044</v>
      </c>
      <c r="D767" s="299" t="s">
        <v>435</v>
      </c>
      <c r="E767" s="331">
        <v>73.95</v>
      </c>
      <c r="F767" s="331"/>
      <c r="G767" s="333">
        <f t="shared" si="5"/>
        <v>5270.329999999999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46044</v>
      </c>
      <c r="D768" s="299" t="s">
        <v>470</v>
      </c>
      <c r="E768" s="331">
        <v>28.68</v>
      </c>
      <c r="F768" s="331"/>
      <c r="G768" s="333">
        <f t="shared" si="5"/>
        <v>5344.2799999999988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8</v>
      </c>
      <c r="C769" s="298">
        <v>46044</v>
      </c>
      <c r="D769" s="299" t="s">
        <v>357</v>
      </c>
      <c r="E769" s="331">
        <v>57.38</v>
      </c>
      <c r="F769" s="331"/>
      <c r="G769" s="333">
        <f t="shared" si="5"/>
        <v>5372.9599999999991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46044</v>
      </c>
      <c r="D770" s="299" t="s">
        <v>358</v>
      </c>
      <c r="E770" s="331">
        <v>9.4700000000000006</v>
      </c>
      <c r="F770" s="331"/>
      <c r="G770" s="333">
        <f t="shared" si="5"/>
        <v>5430.3399999999992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46044</v>
      </c>
      <c r="D771" s="299" t="s">
        <v>358</v>
      </c>
      <c r="E771" s="331">
        <v>7.18</v>
      </c>
      <c r="F771" s="331"/>
      <c r="G771" s="333">
        <f t="shared" si="5"/>
        <v>5439.8099999999995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287</v>
      </c>
      <c r="B772" s="330" t="s">
        <v>287</v>
      </c>
      <c r="C772" s="298">
        <v>46044</v>
      </c>
      <c r="D772" s="299" t="s">
        <v>315</v>
      </c>
      <c r="E772" s="331">
        <v>126.24</v>
      </c>
      <c r="F772" s="331">
        <v>126.24</v>
      </c>
      <c r="G772" s="333">
        <f t="shared" si="5"/>
        <v>5446.99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8</v>
      </c>
      <c r="C773" s="298">
        <v>46043</v>
      </c>
      <c r="D773" s="299" t="s">
        <v>471</v>
      </c>
      <c r="E773" s="331">
        <v>17</v>
      </c>
      <c r="F773" s="331"/>
      <c r="G773" s="333">
        <f t="shared" si="5"/>
        <v>5446.99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1</v>
      </c>
      <c r="C774" s="298">
        <v>46043</v>
      </c>
      <c r="D774" s="299" t="s">
        <v>329</v>
      </c>
      <c r="E774" s="331">
        <v>24.75</v>
      </c>
      <c r="F774" s="331"/>
      <c r="G774" s="333">
        <f t="shared" si="5"/>
        <v>5463.99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291</v>
      </c>
      <c r="B775" s="330">
        <v>39</v>
      </c>
      <c r="C775" s="298">
        <v>46043</v>
      </c>
      <c r="D775" s="299" t="s">
        <v>292</v>
      </c>
      <c r="E775" s="331"/>
      <c r="F775" s="331">
        <v>3378.82</v>
      </c>
      <c r="G775" s="333">
        <f t="shared" si="5"/>
        <v>5488.74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23</v>
      </c>
      <c r="C776" s="298">
        <v>46043</v>
      </c>
      <c r="D776" s="299" t="s">
        <v>67</v>
      </c>
      <c r="E776" s="331">
        <v>650.88</v>
      </c>
      <c r="F776" s="331"/>
      <c r="G776" s="333">
        <f t="shared" si="5"/>
        <v>2109.9199999999992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287</v>
      </c>
      <c r="B777" s="330" t="s">
        <v>287</v>
      </c>
      <c r="C777" s="298">
        <v>46043</v>
      </c>
      <c r="D777" s="299" t="s">
        <v>472</v>
      </c>
      <c r="E777" s="331">
        <v>100</v>
      </c>
      <c r="F777" s="331">
        <v>100</v>
      </c>
      <c r="G777" s="333">
        <f t="shared" si="5"/>
        <v>2760.7999999999993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46043</v>
      </c>
      <c r="D778" s="299" t="s">
        <v>301</v>
      </c>
      <c r="E778" s="331">
        <v>20</v>
      </c>
      <c r="F778" s="331"/>
      <c r="G778" s="333">
        <f t="shared" si="5"/>
        <v>2760.7999999999993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46043</v>
      </c>
      <c r="D779" s="299" t="s">
        <v>295</v>
      </c>
      <c r="E779" s="331">
        <v>6.38</v>
      </c>
      <c r="F779" s="331"/>
      <c r="G779" s="333">
        <f t="shared" si="5"/>
        <v>2780.7999999999993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46043</v>
      </c>
      <c r="D780" s="299" t="s">
        <v>295</v>
      </c>
      <c r="E780" s="331">
        <v>17.29</v>
      </c>
      <c r="F780" s="331"/>
      <c r="G780" s="333">
        <f t="shared" si="5"/>
        <v>2787.1799999999994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46043</v>
      </c>
      <c r="D781" s="299" t="s">
        <v>358</v>
      </c>
      <c r="E781" s="331">
        <v>14.86</v>
      </c>
      <c r="F781" s="331"/>
      <c r="G781" s="333">
        <f t="shared" si="5"/>
        <v>2804.4699999999993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46042</v>
      </c>
      <c r="D782" s="299" t="s">
        <v>371</v>
      </c>
      <c r="E782" s="331">
        <v>13.4</v>
      </c>
      <c r="F782" s="331"/>
      <c r="G782" s="333">
        <f t="shared" si="5"/>
        <v>2819.3299999999995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46042</v>
      </c>
      <c r="D783" s="299" t="s">
        <v>371</v>
      </c>
      <c r="E783" s="331">
        <v>5.97</v>
      </c>
      <c r="F783" s="331"/>
      <c r="G783" s="333">
        <f t="shared" si="5"/>
        <v>2832.7299999999996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22</v>
      </c>
      <c r="C784" s="298">
        <v>46042</v>
      </c>
      <c r="D784" s="299" t="s">
        <v>323</v>
      </c>
      <c r="E784" s="331">
        <v>18.09</v>
      </c>
      <c r="F784" s="331"/>
      <c r="G784" s="333">
        <f t="shared" si="5"/>
        <v>2838.6999999999994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17</v>
      </c>
      <c r="C785" s="298">
        <v>46042</v>
      </c>
      <c r="D785" s="299" t="s">
        <v>188</v>
      </c>
      <c r="E785" s="331">
        <v>42.65</v>
      </c>
      <c r="F785" s="331"/>
      <c r="G785" s="333">
        <f t="shared" si="5"/>
        <v>2856.7899999999995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335</v>
      </c>
      <c r="B786" s="330" t="s">
        <v>335</v>
      </c>
      <c r="C786" s="298">
        <v>46042</v>
      </c>
      <c r="D786" s="299" t="s">
        <v>336</v>
      </c>
      <c r="E786" s="331">
        <v>130.51</v>
      </c>
      <c r="F786" s="331"/>
      <c r="G786" s="333">
        <f t="shared" si="5"/>
        <v>2899.4399999999996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15</v>
      </c>
      <c r="C787" s="298">
        <v>46042</v>
      </c>
      <c r="D787" s="299" t="s">
        <v>185</v>
      </c>
      <c r="E787" s="331">
        <v>132.4</v>
      </c>
      <c r="F787" s="331"/>
      <c r="G787" s="333">
        <f t="shared" si="5"/>
        <v>3029.9499999999994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23</v>
      </c>
      <c r="C788" s="298">
        <v>46042</v>
      </c>
      <c r="D788" s="299" t="s">
        <v>63</v>
      </c>
      <c r="E788" s="331">
        <v>529.46</v>
      </c>
      <c r="F788" s="331"/>
      <c r="G788" s="333">
        <f t="shared" si="5"/>
        <v>3162.3499999999995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6</v>
      </c>
      <c r="C789" s="298">
        <v>46042</v>
      </c>
      <c r="D789" s="299" t="s">
        <v>300</v>
      </c>
      <c r="E789" s="331">
        <v>51.63</v>
      </c>
      <c r="F789" s="331"/>
      <c r="G789" s="333">
        <f t="shared" si="5"/>
        <v>3691.8099999999995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46042</v>
      </c>
      <c r="D790" s="299" t="s">
        <v>296</v>
      </c>
      <c r="E790" s="331">
        <v>11.17</v>
      </c>
      <c r="F790" s="331"/>
      <c r="G790" s="333">
        <f t="shared" si="5"/>
        <v>3743.4399999999996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4</v>
      </c>
      <c r="C791" s="298">
        <v>46042</v>
      </c>
      <c r="D791" s="299" t="s">
        <v>296</v>
      </c>
      <c r="E791" s="331">
        <v>57.37</v>
      </c>
      <c r="F791" s="331"/>
      <c r="G791" s="333">
        <f t="shared" si="5"/>
        <v>3754.6099999999997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22</v>
      </c>
      <c r="C792" s="298">
        <v>46042</v>
      </c>
      <c r="D792" s="299" t="s">
        <v>328</v>
      </c>
      <c r="E792" s="331">
        <v>7.46</v>
      </c>
      <c r="F792" s="331"/>
      <c r="G792" s="333">
        <f t="shared" si="5"/>
        <v>3811.9799999999996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4</v>
      </c>
      <c r="C793" s="298">
        <v>46042</v>
      </c>
      <c r="D793" s="299" t="s">
        <v>310</v>
      </c>
      <c r="E793" s="331">
        <v>28.91</v>
      </c>
      <c r="F793" s="331"/>
      <c r="G793" s="333">
        <f t="shared" si="5"/>
        <v>3819.4399999999996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6</v>
      </c>
      <c r="C794" s="298">
        <v>46040</v>
      </c>
      <c r="D794" s="299" t="s">
        <v>300</v>
      </c>
      <c r="E794" s="331">
        <v>31.35</v>
      </c>
      <c r="F794" s="331"/>
      <c r="G794" s="333">
        <f t="shared" si="5"/>
        <v>3848.3499999999995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8</v>
      </c>
      <c r="C795" s="298">
        <v>46040</v>
      </c>
      <c r="D795" s="299" t="s">
        <v>473</v>
      </c>
      <c r="E795" s="331">
        <v>124.75</v>
      </c>
      <c r="F795" s="331"/>
      <c r="G795" s="333">
        <f t="shared" si="5"/>
        <v>3879.6999999999994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3</v>
      </c>
      <c r="C796" s="298">
        <v>46040</v>
      </c>
      <c r="D796" s="299" t="s">
        <v>320</v>
      </c>
      <c r="E796" s="331">
        <v>11.3</v>
      </c>
      <c r="F796" s="331"/>
      <c r="G796" s="333">
        <f t="shared" si="5"/>
        <v>4004.4499999999994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22</v>
      </c>
      <c r="C797" s="298">
        <v>46040</v>
      </c>
      <c r="D797" s="299" t="s">
        <v>401</v>
      </c>
      <c r="E797" s="331">
        <v>13.84</v>
      </c>
      <c r="F797" s="331"/>
      <c r="G797" s="333">
        <f t="shared" si="5"/>
        <v>4015.7499999999995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1</v>
      </c>
      <c r="C798" s="298">
        <v>46040</v>
      </c>
      <c r="D798" s="299" t="s">
        <v>306</v>
      </c>
      <c r="E798" s="331">
        <v>92.06</v>
      </c>
      <c r="F798" s="331"/>
      <c r="G798" s="333">
        <f t="shared" si="5"/>
        <v>4029.5899999999997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7</v>
      </c>
      <c r="C799" s="298">
        <v>46040</v>
      </c>
      <c r="D799" s="299" t="s">
        <v>338</v>
      </c>
      <c r="E799" s="331">
        <v>78.47</v>
      </c>
      <c r="F799" s="331"/>
      <c r="G799" s="333">
        <f t="shared" si="5"/>
        <v>4121.6499999999996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1</v>
      </c>
      <c r="C800" s="298">
        <v>46040</v>
      </c>
      <c r="D800" s="299" t="s">
        <v>393</v>
      </c>
      <c r="E800" s="331">
        <v>28.22</v>
      </c>
      <c r="F800" s="331"/>
      <c r="G800" s="333">
        <f t="shared" si="5"/>
        <v>4200.12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46040</v>
      </c>
      <c r="D801" s="299" t="s">
        <v>392</v>
      </c>
      <c r="E801" s="331">
        <v>32.729999999999997</v>
      </c>
      <c r="F801" s="331"/>
      <c r="G801" s="333">
        <f t="shared" si="5"/>
        <v>4228.34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42</v>
      </c>
      <c r="C802" s="298">
        <v>46039</v>
      </c>
      <c r="D802" s="299" t="s">
        <v>333</v>
      </c>
      <c r="E802" s="331">
        <v>29.8</v>
      </c>
      <c r="F802" s="331"/>
      <c r="G802" s="333">
        <f t="shared" si="5"/>
        <v>4261.07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294</v>
      </c>
      <c r="B803" s="330">
        <v>43</v>
      </c>
      <c r="C803" s="298">
        <v>46039</v>
      </c>
      <c r="D803" s="299" t="s">
        <v>333</v>
      </c>
      <c r="E803" s="331">
        <v>22.35</v>
      </c>
      <c r="F803" s="331"/>
      <c r="G803" s="333">
        <f t="shared" si="5"/>
        <v>4290.87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8</v>
      </c>
      <c r="C804" s="298">
        <v>46039</v>
      </c>
      <c r="D804" s="299" t="s">
        <v>319</v>
      </c>
      <c r="E804" s="331">
        <v>36.92</v>
      </c>
      <c r="F804" s="331"/>
      <c r="G804" s="333">
        <f t="shared" si="5"/>
        <v>4313.22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1</v>
      </c>
      <c r="C805" s="298">
        <v>46039</v>
      </c>
      <c r="D805" s="299" t="s">
        <v>311</v>
      </c>
      <c r="E805" s="331">
        <v>117.89</v>
      </c>
      <c r="F805" s="331"/>
      <c r="G805" s="333">
        <f t="shared" si="5"/>
        <v>4350.1400000000003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1</v>
      </c>
      <c r="C806" s="298">
        <v>46039</v>
      </c>
      <c r="D806" s="299" t="s">
        <v>329</v>
      </c>
      <c r="E806" s="331">
        <v>196.36</v>
      </c>
      <c r="F806" s="331"/>
      <c r="G806" s="333">
        <f t="shared" si="5"/>
        <v>4468.0300000000007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21</v>
      </c>
      <c r="C807" s="298">
        <v>46039</v>
      </c>
      <c r="D807" s="299" t="s">
        <v>194</v>
      </c>
      <c r="E807" s="331">
        <v>70.2</v>
      </c>
      <c r="F807" s="331"/>
      <c r="G807" s="333">
        <f t="shared" si="5"/>
        <v>4664.3900000000003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46038</v>
      </c>
      <c r="D808" s="299" t="s">
        <v>324</v>
      </c>
      <c r="E808" s="331">
        <v>13.14</v>
      </c>
      <c r="F808" s="331"/>
      <c r="G808" s="333">
        <f t="shared" si="5"/>
        <v>4734.59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46038</v>
      </c>
      <c r="D809" s="299" t="s">
        <v>296</v>
      </c>
      <c r="E809" s="331">
        <v>18.489999999999998</v>
      </c>
      <c r="F809" s="331"/>
      <c r="G809" s="333">
        <f t="shared" si="5"/>
        <v>4747.7300000000005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291</v>
      </c>
      <c r="B810" s="330">
        <v>41</v>
      </c>
      <c r="C810" s="298">
        <v>46038</v>
      </c>
      <c r="D810" s="299" t="s">
        <v>474</v>
      </c>
      <c r="E810" s="331"/>
      <c r="F810" s="331">
        <v>800</v>
      </c>
      <c r="G810" s="333">
        <f t="shared" si="5"/>
        <v>4766.22</v>
      </c>
      <c r="H810" s="334" t="s">
        <v>298</v>
      </c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18</v>
      </c>
      <c r="C811" s="298">
        <v>46038</v>
      </c>
      <c r="D811" s="299" t="s">
        <v>361</v>
      </c>
      <c r="E811" s="331">
        <v>400</v>
      </c>
      <c r="F811" s="331"/>
      <c r="G811" s="333">
        <f t="shared" si="5"/>
        <v>3966.2200000000003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19</v>
      </c>
      <c r="C812" s="298">
        <v>46038</v>
      </c>
      <c r="D812" s="299" t="s">
        <v>191</v>
      </c>
      <c r="E812" s="331">
        <v>200</v>
      </c>
      <c r="F812" s="331"/>
      <c r="G812" s="333">
        <f t="shared" si="5"/>
        <v>4366.22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294</v>
      </c>
      <c r="B813" s="330">
        <v>11</v>
      </c>
      <c r="C813" s="298">
        <v>46038</v>
      </c>
      <c r="D813" s="299" t="s">
        <v>178</v>
      </c>
      <c r="E813" s="331">
        <v>267.95999999999998</v>
      </c>
      <c r="F813" s="331"/>
      <c r="G813" s="333">
        <f t="shared" si="5"/>
        <v>4566.22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8</v>
      </c>
      <c r="C814" s="298">
        <v>46037</v>
      </c>
      <c r="D814" s="299" t="s">
        <v>357</v>
      </c>
      <c r="E814" s="331">
        <v>59.95</v>
      </c>
      <c r="F814" s="331"/>
      <c r="G814" s="333">
        <f t="shared" si="5"/>
        <v>4834.18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46037</v>
      </c>
      <c r="D815" s="299" t="s">
        <v>357</v>
      </c>
      <c r="E815" s="331">
        <v>59.96</v>
      </c>
      <c r="F815" s="331"/>
      <c r="G815" s="333">
        <f t="shared" si="5"/>
        <v>4894.13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8</v>
      </c>
      <c r="C816" s="298">
        <v>46037</v>
      </c>
      <c r="D816" s="299" t="s">
        <v>319</v>
      </c>
      <c r="E816" s="331">
        <v>12.43</v>
      </c>
      <c r="F816" s="331"/>
      <c r="G816" s="333">
        <f t="shared" si="5"/>
        <v>4954.09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46037</v>
      </c>
      <c r="D817" s="299" t="s">
        <v>296</v>
      </c>
      <c r="E817" s="331">
        <v>11.07</v>
      </c>
      <c r="F817" s="331"/>
      <c r="G817" s="333">
        <f t="shared" si="5"/>
        <v>4966.5200000000004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4</v>
      </c>
      <c r="C818" s="298">
        <v>46037</v>
      </c>
      <c r="D818" s="299" t="s">
        <v>296</v>
      </c>
      <c r="E818" s="331">
        <v>52.3</v>
      </c>
      <c r="F818" s="331"/>
      <c r="G818" s="333">
        <f t="shared" si="5"/>
        <v>4977.59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6</v>
      </c>
      <c r="C819" s="298">
        <v>46037</v>
      </c>
      <c r="D819" s="299" t="s">
        <v>436</v>
      </c>
      <c r="E819" s="331">
        <v>50</v>
      </c>
      <c r="F819" s="331"/>
      <c r="G819" s="333">
        <f t="shared" si="5"/>
        <v>5029.8900000000003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291</v>
      </c>
      <c r="B820" s="330">
        <v>38</v>
      </c>
      <c r="C820" s="298">
        <v>46037</v>
      </c>
      <c r="D820" s="299" t="s">
        <v>293</v>
      </c>
      <c r="E820" s="331"/>
      <c r="F820" s="331">
        <v>4365.67</v>
      </c>
      <c r="G820" s="333">
        <f t="shared" si="5"/>
        <v>5079.8900000000003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4</v>
      </c>
      <c r="C821" s="298">
        <v>46036</v>
      </c>
      <c r="D821" s="299" t="s">
        <v>295</v>
      </c>
      <c r="E821" s="331">
        <v>30.91</v>
      </c>
      <c r="F821" s="331"/>
      <c r="G821" s="333">
        <f t="shared" si="5"/>
        <v>714.22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3</v>
      </c>
      <c r="C822" s="298">
        <v>46036</v>
      </c>
      <c r="D822" s="299" t="s">
        <v>348</v>
      </c>
      <c r="E822" s="331">
        <v>8.67</v>
      </c>
      <c r="F822" s="331"/>
      <c r="G822" s="333">
        <f t="shared" si="5"/>
        <v>745.13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3</v>
      </c>
      <c r="C823" s="298">
        <v>46035</v>
      </c>
      <c r="D823" s="299" t="s">
        <v>351</v>
      </c>
      <c r="E823" s="331">
        <v>25.01</v>
      </c>
      <c r="F823" s="331"/>
      <c r="G823" s="333">
        <f t="shared" si="5"/>
        <v>753.8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6</v>
      </c>
      <c r="C824" s="298">
        <v>46035</v>
      </c>
      <c r="D824" s="299" t="s">
        <v>412</v>
      </c>
      <c r="E824" s="331">
        <v>-5.9</v>
      </c>
      <c r="F824" s="331"/>
      <c r="G824" s="333">
        <f t="shared" si="5"/>
        <v>778.81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46035</v>
      </c>
      <c r="D825" s="299" t="s">
        <v>446</v>
      </c>
      <c r="E825" s="331">
        <v>-0.03</v>
      </c>
      <c r="F825" s="331"/>
      <c r="G825" s="333">
        <f t="shared" si="5"/>
        <v>772.91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43</v>
      </c>
      <c r="C826" s="298">
        <v>46035</v>
      </c>
      <c r="D826" s="299" t="s">
        <v>201</v>
      </c>
      <c r="E826" s="331">
        <v>44.18</v>
      </c>
      <c r="F826" s="331"/>
      <c r="G826" s="333">
        <f t="shared" si="5"/>
        <v>772.88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42</v>
      </c>
      <c r="C827" s="298">
        <v>46035</v>
      </c>
      <c r="D827" s="299" t="s">
        <v>200</v>
      </c>
      <c r="E827" s="331">
        <v>51.19</v>
      </c>
      <c r="F827" s="331"/>
      <c r="G827" s="333">
        <f t="shared" si="5"/>
        <v>817.06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4</v>
      </c>
      <c r="C828" s="298">
        <v>46035</v>
      </c>
      <c r="D828" s="299" t="s">
        <v>295</v>
      </c>
      <c r="E828" s="331">
        <v>28.15</v>
      </c>
      <c r="F828" s="331"/>
      <c r="G828" s="333">
        <f t="shared" si="5"/>
        <v>868.25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3</v>
      </c>
      <c r="C829" s="298">
        <v>46035</v>
      </c>
      <c r="D829" s="299" t="s">
        <v>296</v>
      </c>
      <c r="E829" s="331">
        <v>20.85</v>
      </c>
      <c r="F829" s="331"/>
      <c r="G829" s="333">
        <f t="shared" si="5"/>
        <v>896.4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1</v>
      </c>
      <c r="C830" s="298">
        <v>46034</v>
      </c>
      <c r="D830" s="299" t="s">
        <v>306</v>
      </c>
      <c r="E830" s="331">
        <v>145.81</v>
      </c>
      <c r="F830" s="331"/>
      <c r="G830" s="333">
        <f t="shared" si="5"/>
        <v>917.25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46034</v>
      </c>
      <c r="D831" s="299" t="s">
        <v>424</v>
      </c>
      <c r="E831" s="331">
        <v>25.22</v>
      </c>
      <c r="F831" s="331"/>
      <c r="G831" s="333">
        <f t="shared" si="5"/>
        <v>1063.06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46033</v>
      </c>
      <c r="D832" s="299" t="s">
        <v>326</v>
      </c>
      <c r="E832" s="331">
        <v>49.38</v>
      </c>
      <c r="F832" s="331"/>
      <c r="G832" s="333">
        <f t="shared" si="5"/>
        <v>1088.28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22</v>
      </c>
      <c r="C833" s="298">
        <v>46033</v>
      </c>
      <c r="D833" s="299" t="s">
        <v>352</v>
      </c>
      <c r="E833" s="331">
        <v>19.16</v>
      </c>
      <c r="F833" s="331"/>
      <c r="G833" s="333">
        <f t="shared" si="5"/>
        <v>1137.6600000000001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6</v>
      </c>
      <c r="C834" s="298">
        <v>46033</v>
      </c>
      <c r="D834" s="299" t="s">
        <v>312</v>
      </c>
      <c r="E834" s="331">
        <v>39.86</v>
      </c>
      <c r="F834" s="331"/>
      <c r="G834" s="333">
        <f t="shared" si="5"/>
        <v>1156.8200000000002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7</v>
      </c>
      <c r="C835" s="298">
        <v>46033</v>
      </c>
      <c r="D835" s="299" t="s">
        <v>444</v>
      </c>
      <c r="E835" s="331">
        <v>165.05</v>
      </c>
      <c r="F835" s="331"/>
      <c r="G835" s="333">
        <f t="shared" si="5"/>
        <v>1196.68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24</v>
      </c>
      <c r="C836" s="298">
        <v>46032</v>
      </c>
      <c r="D836" s="299" t="s">
        <v>861</v>
      </c>
      <c r="E836" s="331">
        <v>83.42</v>
      </c>
      <c r="F836" s="331"/>
      <c r="G836" s="333">
        <f t="shared" si="5"/>
        <v>1361.73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4</v>
      </c>
      <c r="C837" s="298">
        <v>46032</v>
      </c>
      <c r="D837" s="299" t="s">
        <v>296</v>
      </c>
      <c r="E837" s="331">
        <v>30.4</v>
      </c>
      <c r="F837" s="331"/>
      <c r="G837" s="333">
        <f t="shared" si="5"/>
        <v>1445.15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46032</v>
      </c>
      <c r="D838" s="299" t="s">
        <v>296</v>
      </c>
      <c r="E838" s="331">
        <v>13.83</v>
      </c>
      <c r="F838" s="331"/>
      <c r="G838" s="333">
        <f t="shared" si="5"/>
        <v>1475.5500000000002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46032</v>
      </c>
      <c r="D839" s="299" t="s">
        <v>473</v>
      </c>
      <c r="E839" s="331">
        <v>100</v>
      </c>
      <c r="F839" s="331"/>
      <c r="G839" s="333">
        <f t="shared" si="5"/>
        <v>1489.38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1</v>
      </c>
      <c r="C840" s="298">
        <v>46032</v>
      </c>
      <c r="D840" s="299" t="s">
        <v>304</v>
      </c>
      <c r="E840" s="331">
        <v>55.68</v>
      </c>
      <c r="F840" s="331"/>
      <c r="G840" s="333">
        <f t="shared" si="5"/>
        <v>1589.38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46031</v>
      </c>
      <c r="D841" s="299" t="s">
        <v>358</v>
      </c>
      <c r="E841" s="331">
        <v>9.4700000000000006</v>
      </c>
      <c r="F841" s="331"/>
      <c r="G841" s="333">
        <f t="shared" si="5"/>
        <v>1645.0600000000002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5</v>
      </c>
      <c r="C842" s="298">
        <v>46031</v>
      </c>
      <c r="D842" s="299" t="s">
        <v>475</v>
      </c>
      <c r="E842" s="331">
        <v>50</v>
      </c>
      <c r="F842" s="331"/>
      <c r="G842" s="333">
        <f t="shared" si="5"/>
        <v>1654.5300000000002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46030</v>
      </c>
      <c r="D843" s="299" t="s">
        <v>476</v>
      </c>
      <c r="E843" s="331">
        <v>32.619999999999997</v>
      </c>
      <c r="F843" s="331"/>
      <c r="G843" s="333">
        <f t="shared" si="5"/>
        <v>1704.5300000000002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291</v>
      </c>
      <c r="B844" s="330">
        <v>39</v>
      </c>
      <c r="C844" s="298">
        <v>46030</v>
      </c>
      <c r="D844" s="299" t="s">
        <v>292</v>
      </c>
      <c r="E844" s="331"/>
      <c r="F844" s="331">
        <v>2729.22</v>
      </c>
      <c r="G844" s="333">
        <f t="shared" si="5"/>
        <v>1737.15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46030</v>
      </c>
      <c r="D845" s="299" t="s">
        <v>296</v>
      </c>
      <c r="E845" s="331">
        <v>6.37</v>
      </c>
      <c r="F845" s="331"/>
      <c r="G845" s="333">
        <f t="shared" si="5"/>
        <v>-992.06999999999971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4</v>
      </c>
      <c r="C846" s="298">
        <v>46030</v>
      </c>
      <c r="D846" s="299" t="s">
        <v>296</v>
      </c>
      <c r="E846" s="331">
        <v>32.119999999999997</v>
      </c>
      <c r="F846" s="331"/>
      <c r="G846" s="333">
        <f t="shared" si="5"/>
        <v>-985.6999999999997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46030</v>
      </c>
      <c r="D847" s="299" t="s">
        <v>358</v>
      </c>
      <c r="E847" s="331">
        <v>9.4700000000000006</v>
      </c>
      <c r="F847" s="331"/>
      <c r="G847" s="333">
        <f t="shared" si="5"/>
        <v>-953.5799999999997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46030</v>
      </c>
      <c r="D848" s="299" t="s">
        <v>386</v>
      </c>
      <c r="E848" s="331">
        <v>21.18</v>
      </c>
      <c r="F848" s="331"/>
      <c r="G848" s="333">
        <f t="shared" si="5"/>
        <v>-944.10999999999967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335</v>
      </c>
      <c r="B849" s="330" t="s">
        <v>335</v>
      </c>
      <c r="C849" s="298">
        <v>46029</v>
      </c>
      <c r="D849" s="299" t="s">
        <v>447</v>
      </c>
      <c r="E849" s="331">
        <v>52.66</v>
      </c>
      <c r="F849" s="331"/>
      <c r="G849" s="333">
        <f t="shared" si="5"/>
        <v>-922.92999999999972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13</v>
      </c>
      <c r="C850" s="298">
        <v>46029</v>
      </c>
      <c r="D850" s="299" t="s">
        <v>182</v>
      </c>
      <c r="E850" s="331">
        <v>167.42</v>
      </c>
      <c r="F850" s="331"/>
      <c r="G850" s="333">
        <f t="shared" si="5"/>
        <v>-870.26999999999975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4</v>
      </c>
      <c r="C851" s="298">
        <v>46029</v>
      </c>
      <c r="D851" s="299" t="s">
        <v>296</v>
      </c>
      <c r="E851" s="331">
        <v>30.81</v>
      </c>
      <c r="F851" s="331"/>
      <c r="G851" s="333">
        <f t="shared" si="5"/>
        <v>-702.8499999999998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46029</v>
      </c>
      <c r="D852" s="299" t="s">
        <v>358</v>
      </c>
      <c r="E852" s="331">
        <v>9.4700000000000006</v>
      </c>
      <c r="F852" s="331"/>
      <c r="G852" s="333">
        <f t="shared" si="5"/>
        <v>-672.03999999999985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22</v>
      </c>
      <c r="C853" s="298">
        <v>46029</v>
      </c>
      <c r="D853" s="299" t="s">
        <v>477</v>
      </c>
      <c r="E853" s="331">
        <v>148.04</v>
      </c>
      <c r="F853" s="331"/>
      <c r="G853" s="333">
        <f t="shared" si="5"/>
        <v>-662.56999999999982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14</v>
      </c>
      <c r="C854" s="298">
        <v>46028</v>
      </c>
      <c r="D854" s="299" t="s">
        <v>366</v>
      </c>
      <c r="E854" s="331">
        <v>66.67</v>
      </c>
      <c r="F854" s="331"/>
      <c r="G854" s="333">
        <f t="shared" si="5"/>
        <v>-514.52999999999986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3</v>
      </c>
      <c r="C855" s="298">
        <v>46028</v>
      </c>
      <c r="D855" s="299" t="s">
        <v>296</v>
      </c>
      <c r="E855" s="331">
        <v>5.7</v>
      </c>
      <c r="F855" s="331"/>
      <c r="G855" s="333">
        <f t="shared" si="5"/>
        <v>-447.8599999999999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21</v>
      </c>
      <c r="C856" s="298">
        <v>46028</v>
      </c>
      <c r="D856" s="299" t="s">
        <v>194</v>
      </c>
      <c r="E856" s="331">
        <v>30.59</v>
      </c>
      <c r="F856" s="331"/>
      <c r="G856" s="333">
        <f t="shared" si="5"/>
        <v>-442.15999999999991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294</v>
      </c>
      <c r="B857" s="330">
        <v>17</v>
      </c>
      <c r="C857" s="298">
        <v>46027</v>
      </c>
      <c r="D857" s="299" t="s">
        <v>370</v>
      </c>
      <c r="E857" s="331">
        <v>133.91999999999999</v>
      </c>
      <c r="F857" s="331"/>
      <c r="G857" s="333">
        <f t="shared" si="5"/>
        <v>-411.56999999999994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17</v>
      </c>
      <c r="C858" s="298">
        <v>46027</v>
      </c>
      <c r="D858" s="299" t="s">
        <v>370</v>
      </c>
      <c r="E858" s="331">
        <v>62</v>
      </c>
      <c r="F858" s="331"/>
      <c r="G858" s="333">
        <f t="shared" si="5"/>
        <v>-277.64999999999992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46027</v>
      </c>
      <c r="D859" s="299" t="s">
        <v>300</v>
      </c>
      <c r="E859" s="331">
        <v>10.64</v>
      </c>
      <c r="F859" s="331"/>
      <c r="G859" s="333">
        <f t="shared" si="5"/>
        <v>-215.64999999999992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46027</v>
      </c>
      <c r="D860" s="299" t="s">
        <v>319</v>
      </c>
      <c r="E860" s="331">
        <v>17.440000000000001</v>
      </c>
      <c r="F860" s="331"/>
      <c r="G860" s="333">
        <f t="shared" si="5"/>
        <v>-205.00999999999991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46027</v>
      </c>
      <c r="D861" s="299" t="s">
        <v>306</v>
      </c>
      <c r="E861" s="331">
        <v>216.19</v>
      </c>
      <c r="F861" s="331"/>
      <c r="G861" s="333">
        <f t="shared" si="5"/>
        <v>-187.56999999999991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46027</v>
      </c>
      <c r="D862" s="299" t="s">
        <v>478</v>
      </c>
      <c r="E862" s="331">
        <v>70</v>
      </c>
      <c r="F862" s="331"/>
      <c r="G862" s="333">
        <f t="shared" si="5"/>
        <v>28.62000000000009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46027</v>
      </c>
      <c r="D863" s="299" t="s">
        <v>358</v>
      </c>
      <c r="E863" s="331">
        <v>14.05</v>
      </c>
      <c r="F863" s="331"/>
      <c r="G863" s="333">
        <f t="shared" si="5"/>
        <v>98.62000000000009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14</v>
      </c>
      <c r="C864" s="298">
        <v>46027</v>
      </c>
      <c r="D864" s="299" t="s">
        <v>367</v>
      </c>
      <c r="E864" s="331">
        <v>68.739999999999995</v>
      </c>
      <c r="F864" s="331"/>
      <c r="G864" s="333">
        <f t="shared" si="5"/>
        <v>112.67000000000009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46027</v>
      </c>
      <c r="D865" s="299" t="s">
        <v>479</v>
      </c>
      <c r="E865" s="331">
        <v>120</v>
      </c>
      <c r="F865" s="331"/>
      <c r="G865" s="333">
        <f t="shared" si="5"/>
        <v>181.41000000000008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9</v>
      </c>
      <c r="C866" s="298">
        <v>46027</v>
      </c>
      <c r="D866" s="299" t="s">
        <v>58</v>
      </c>
      <c r="E866" s="331">
        <v>1281.53</v>
      </c>
      <c r="F866" s="331"/>
      <c r="G866" s="333">
        <f t="shared" si="5"/>
        <v>301.41000000000008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7</v>
      </c>
      <c r="C867" s="298">
        <v>46026</v>
      </c>
      <c r="D867" s="299" t="s">
        <v>338</v>
      </c>
      <c r="E867" s="331">
        <v>18.260000000000002</v>
      </c>
      <c r="F867" s="331"/>
      <c r="G867" s="333">
        <f t="shared" si="5"/>
        <v>1582.94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287</v>
      </c>
      <c r="B868" s="330" t="s">
        <v>287</v>
      </c>
      <c r="C868" s="298">
        <v>46026</v>
      </c>
      <c r="D868" s="299" t="s">
        <v>300</v>
      </c>
      <c r="E868" s="331">
        <v>114.91</v>
      </c>
      <c r="F868" s="331">
        <v>114.91</v>
      </c>
      <c r="G868" s="333">
        <f t="shared" si="5"/>
        <v>1601.2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5</v>
      </c>
      <c r="C869" s="298">
        <v>46026</v>
      </c>
      <c r="D869" s="299" t="s">
        <v>480</v>
      </c>
      <c r="E869" s="331">
        <v>42.43</v>
      </c>
      <c r="F869" s="331"/>
      <c r="G869" s="333">
        <f t="shared" si="5"/>
        <v>1601.2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7</v>
      </c>
      <c r="C870" s="298">
        <v>46026</v>
      </c>
      <c r="D870" s="299" t="s">
        <v>300</v>
      </c>
      <c r="E870" s="331">
        <v>42.59</v>
      </c>
      <c r="F870" s="331"/>
      <c r="G870" s="333">
        <f t="shared" si="5"/>
        <v>1643.63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3</v>
      </c>
      <c r="C871" s="298">
        <v>46025</v>
      </c>
      <c r="D871" s="299" t="s">
        <v>348</v>
      </c>
      <c r="E871" s="331">
        <v>14.57</v>
      </c>
      <c r="F871" s="331"/>
      <c r="G871" s="333">
        <f t="shared" si="5"/>
        <v>1686.22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46025</v>
      </c>
      <c r="D872" s="299" t="s">
        <v>481</v>
      </c>
      <c r="E872" s="331">
        <v>41.05</v>
      </c>
      <c r="F872" s="331"/>
      <c r="G872" s="333">
        <f t="shared" si="5"/>
        <v>1700.79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46025</v>
      </c>
      <c r="D873" s="299" t="s">
        <v>310</v>
      </c>
      <c r="E873" s="331">
        <v>26.88</v>
      </c>
      <c r="F873" s="331"/>
      <c r="G873" s="333">
        <f t="shared" si="5"/>
        <v>1741.84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46025</v>
      </c>
      <c r="D874" s="299" t="s">
        <v>308</v>
      </c>
      <c r="E874" s="331">
        <v>130.08000000000001</v>
      </c>
      <c r="F874" s="331"/>
      <c r="G874" s="333">
        <f t="shared" si="5"/>
        <v>1768.72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7</v>
      </c>
      <c r="C875" s="298">
        <v>46025</v>
      </c>
      <c r="D875" s="299" t="s">
        <v>482</v>
      </c>
      <c r="E875" s="331">
        <v>222.49</v>
      </c>
      <c r="F875" s="331"/>
      <c r="G875" s="333">
        <f t="shared" si="5"/>
        <v>1898.8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7</v>
      </c>
      <c r="C876" s="298">
        <v>46025</v>
      </c>
      <c r="D876" s="299" t="s">
        <v>482</v>
      </c>
      <c r="E876" s="331">
        <v>99.18</v>
      </c>
      <c r="F876" s="331"/>
      <c r="G876" s="333">
        <f t="shared" si="5"/>
        <v>2121.29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5</v>
      </c>
      <c r="C877" s="298">
        <v>46024</v>
      </c>
      <c r="D877" s="299" t="s">
        <v>483</v>
      </c>
      <c r="E877" s="331">
        <v>35</v>
      </c>
      <c r="F877" s="331"/>
      <c r="G877" s="333">
        <f t="shared" si="5"/>
        <v>2220.4699999999998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3</v>
      </c>
      <c r="C878" s="298">
        <v>46024</v>
      </c>
      <c r="D878" s="299" t="s">
        <v>296</v>
      </c>
      <c r="E878" s="331">
        <v>15.11</v>
      </c>
      <c r="F878" s="331"/>
      <c r="G878" s="333">
        <f t="shared" si="5"/>
        <v>2255.4699999999998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5</v>
      </c>
      <c r="C879" s="298">
        <v>46024</v>
      </c>
      <c r="D879" s="299" t="s">
        <v>484</v>
      </c>
      <c r="E879" s="331">
        <v>29.67</v>
      </c>
      <c r="F879" s="331"/>
      <c r="G879" s="333">
        <f t="shared" si="5"/>
        <v>2270.58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287</v>
      </c>
      <c r="B880" s="330" t="s">
        <v>287</v>
      </c>
      <c r="C880" s="298">
        <v>46024</v>
      </c>
      <c r="D880" s="299" t="s">
        <v>397</v>
      </c>
      <c r="E880" s="331">
        <v>70.56</v>
      </c>
      <c r="F880" s="331">
        <v>70.56</v>
      </c>
      <c r="G880" s="333">
        <f t="shared" si="5"/>
        <v>2300.25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287</v>
      </c>
      <c r="B881" s="330" t="s">
        <v>287</v>
      </c>
      <c r="C881" s="298">
        <v>46024</v>
      </c>
      <c r="D881" s="299" t="s">
        <v>485</v>
      </c>
      <c r="E881" s="331">
        <v>113.94</v>
      </c>
      <c r="F881" s="331">
        <v>113.94</v>
      </c>
      <c r="G881" s="333">
        <f t="shared" si="5"/>
        <v>2300.25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46024</v>
      </c>
      <c r="D882" s="299" t="s">
        <v>371</v>
      </c>
      <c r="E882" s="331">
        <v>11.9</v>
      </c>
      <c r="F882" s="331"/>
      <c r="G882" s="333">
        <f t="shared" si="5"/>
        <v>2300.25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46024</v>
      </c>
      <c r="D883" s="299" t="s">
        <v>408</v>
      </c>
      <c r="E883" s="331">
        <v>23.9</v>
      </c>
      <c r="F883" s="331"/>
      <c r="G883" s="333">
        <f t="shared" si="5"/>
        <v>2312.15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5</v>
      </c>
      <c r="C884" s="298">
        <v>46024</v>
      </c>
      <c r="D884" s="299" t="s">
        <v>486</v>
      </c>
      <c r="E884" s="331">
        <v>160</v>
      </c>
      <c r="F884" s="331"/>
      <c r="G884" s="333">
        <f t="shared" si="5"/>
        <v>2336.0500000000002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284</v>
      </c>
      <c r="B885" s="330">
        <v>36</v>
      </c>
      <c r="C885" s="298">
        <v>46024</v>
      </c>
      <c r="D885" s="299" t="s">
        <v>374</v>
      </c>
      <c r="E885" s="331">
        <v>50</v>
      </c>
      <c r="F885" s="331"/>
      <c r="G885" s="333">
        <f t="shared" si="5"/>
        <v>2496.0500000000002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6</v>
      </c>
      <c r="C886" s="298">
        <v>46023</v>
      </c>
      <c r="D886" s="299" t="s">
        <v>312</v>
      </c>
      <c r="E886" s="331">
        <v>8</v>
      </c>
      <c r="F886" s="331"/>
      <c r="G886" s="333">
        <f t="shared" si="5"/>
        <v>2546.0500000000002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46023</v>
      </c>
      <c r="D887" s="299" t="s">
        <v>371</v>
      </c>
      <c r="E887" s="331">
        <v>13.06</v>
      </c>
      <c r="F887" s="331"/>
      <c r="G887" s="333">
        <f t="shared" si="5"/>
        <v>2554.0500000000002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22</v>
      </c>
      <c r="C888" s="298">
        <v>46023</v>
      </c>
      <c r="D888" s="299" t="s">
        <v>375</v>
      </c>
      <c r="E888" s="331">
        <v>6.37</v>
      </c>
      <c r="F888" s="331"/>
      <c r="G888" s="333">
        <f t="shared" si="5"/>
        <v>2567.11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46023</v>
      </c>
      <c r="D889" s="299" t="s">
        <v>358</v>
      </c>
      <c r="E889" s="331">
        <v>10.27</v>
      </c>
      <c r="F889" s="331"/>
      <c r="G889" s="333">
        <f t="shared" si="5"/>
        <v>2573.48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6</v>
      </c>
      <c r="C890" s="298">
        <v>46023</v>
      </c>
      <c r="D890" s="299" t="s">
        <v>487</v>
      </c>
      <c r="E890" s="331">
        <v>176.57</v>
      </c>
      <c r="F890" s="331"/>
      <c r="G890" s="333">
        <f t="shared" si="5"/>
        <v>2583.75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287</v>
      </c>
      <c r="B891" s="330" t="s">
        <v>287</v>
      </c>
      <c r="C891" s="298">
        <v>46023</v>
      </c>
      <c r="D891" s="299" t="s">
        <v>300</v>
      </c>
      <c r="E891" s="331">
        <v>383.39</v>
      </c>
      <c r="F891" s="331">
        <v>383.39</v>
      </c>
      <c r="G891" s="333">
        <f t="shared" si="5"/>
        <v>2760.32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287</v>
      </c>
      <c r="B892" s="330" t="s">
        <v>287</v>
      </c>
      <c r="C892" s="298">
        <v>46023</v>
      </c>
      <c r="D892" s="299" t="s">
        <v>300</v>
      </c>
      <c r="E892" s="331">
        <v>53.24</v>
      </c>
      <c r="F892" s="331">
        <v>53.24</v>
      </c>
      <c r="G892" s="333">
        <f t="shared" si="5"/>
        <v>2760.32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335</v>
      </c>
      <c r="B893" s="330" t="s">
        <v>335</v>
      </c>
      <c r="C893" s="298">
        <v>46023</v>
      </c>
      <c r="D893" s="337" t="s">
        <v>460</v>
      </c>
      <c r="E893" s="331">
        <v>239.68</v>
      </c>
      <c r="F893" s="331"/>
      <c r="G893" s="333">
        <f t="shared" si="5"/>
        <v>2760.32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488</v>
      </c>
      <c r="B894" s="330" t="s">
        <v>488</v>
      </c>
      <c r="C894" s="298">
        <v>45658</v>
      </c>
      <c r="D894" s="298" t="s">
        <v>489</v>
      </c>
      <c r="E894" s="332"/>
      <c r="F894" s="332"/>
      <c r="G894" s="333">
        <v>3000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5.75" customHeight="1" x14ac:dyDescent="0.3"/>
    <row r="896" spans="1:20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spans="9:9" ht="15.75" customHeight="1" x14ac:dyDescent="0.3"/>
    <row r="2610" spans="9:9" ht="15.75" customHeight="1" x14ac:dyDescent="0.3"/>
    <row r="2611" spans="9:9" ht="15.75" customHeight="1" x14ac:dyDescent="0.3"/>
    <row r="2612" spans="9:9" ht="15.75" customHeight="1" x14ac:dyDescent="0.3"/>
    <row r="2613" spans="9:9" ht="15.75" customHeight="1" x14ac:dyDescent="0.3"/>
    <row r="2614" spans="9:9" ht="15.75" customHeight="1" x14ac:dyDescent="0.3"/>
    <row r="2615" spans="9:9" ht="15.75" customHeight="1" x14ac:dyDescent="0.3"/>
    <row r="2616" spans="9:9" ht="15.75" customHeight="1" x14ac:dyDescent="0.3"/>
    <row r="2617" spans="9:9" ht="15.75" customHeight="1" x14ac:dyDescent="0.3"/>
    <row r="2618" spans="9:9" ht="15.75" customHeight="1" x14ac:dyDescent="0.3"/>
    <row r="2619" spans="9:9" ht="15.75" customHeight="1" x14ac:dyDescent="0.3"/>
    <row r="2620" spans="9:9" ht="15.75" customHeight="1" x14ac:dyDescent="0.3"/>
    <row r="2621" spans="9:9" ht="15.75" customHeight="1" x14ac:dyDescent="0.3"/>
    <row r="2622" spans="9:9" ht="15.75" customHeight="1" x14ac:dyDescent="0.3"/>
    <row r="2623" spans="9:9" ht="15.75" customHeight="1" x14ac:dyDescent="0.3"/>
    <row r="2624" spans="9:9" ht="12" customHeight="1" x14ac:dyDescent="0.3">
      <c r="I2624" s="335" t="s">
        <v>225</v>
      </c>
    </row>
    <row r="2625" spans="9:9" ht="12" customHeight="1" x14ac:dyDescent="0.3">
      <c r="I2625" s="335"/>
    </row>
    <row r="2626" spans="9:9" ht="12" customHeight="1" x14ac:dyDescent="0.3">
      <c r="I2626" s="335"/>
    </row>
    <row r="2627" spans="9:9" ht="12" customHeight="1" x14ac:dyDescent="0.3">
      <c r="I2627" s="335"/>
    </row>
    <row r="2628" spans="9:9" ht="12" customHeight="1" x14ac:dyDescent="0.3">
      <c r="I2628" s="335"/>
    </row>
    <row r="2629" spans="9:9" ht="12" customHeight="1" x14ac:dyDescent="0.3">
      <c r="I2629" s="335"/>
    </row>
    <row r="2630" spans="9:9" ht="12" customHeight="1" x14ac:dyDescent="0.3">
      <c r="I2630" s="335"/>
    </row>
    <row r="2631" spans="9:9" ht="12" customHeight="1" x14ac:dyDescent="0.3">
      <c r="I2631" s="335"/>
    </row>
    <row r="2632" spans="9:9" ht="12" customHeight="1" x14ac:dyDescent="0.3">
      <c r="I2632" s="335"/>
    </row>
    <row r="2633" spans="9:9" ht="12" customHeight="1" x14ac:dyDescent="0.3">
      <c r="I2633" s="335" t="s">
        <v>226</v>
      </c>
    </row>
    <row r="2634" spans="9:9" ht="15.75" customHeight="1" x14ac:dyDescent="0.3"/>
    <row r="2635" spans="9:9" ht="15.75" customHeight="1" x14ac:dyDescent="0.3"/>
    <row r="2636" spans="9:9" ht="12" customHeight="1" x14ac:dyDescent="0.3">
      <c r="I2636" s="335" t="s">
        <v>226</v>
      </c>
    </row>
    <row r="2637" spans="9:9" ht="12" customHeight="1" x14ac:dyDescent="0.3">
      <c r="I2637" s="335"/>
    </row>
    <row r="2638" spans="9:9" ht="12" customHeight="1" x14ac:dyDescent="0.3">
      <c r="I2638" s="335"/>
    </row>
    <row r="2639" spans="9:9" ht="12" customHeight="1" x14ac:dyDescent="0.3">
      <c r="I2639" s="335"/>
    </row>
    <row r="2640" spans="9:9" ht="12" customHeight="1" x14ac:dyDescent="0.3">
      <c r="I2640" s="335"/>
    </row>
    <row r="2641" spans="9:9" ht="12" customHeight="1" x14ac:dyDescent="0.3">
      <c r="I2641" s="335"/>
    </row>
    <row r="2642" spans="9:9" ht="12" customHeight="1" x14ac:dyDescent="0.3">
      <c r="I2642" s="335" t="s">
        <v>226</v>
      </c>
    </row>
    <row r="2643" spans="9:9" ht="12" customHeight="1" x14ac:dyDescent="0.3">
      <c r="I2643" s="335" t="s">
        <v>226</v>
      </c>
    </row>
    <row r="2644" spans="9:9" ht="12" customHeight="1" x14ac:dyDescent="0.3">
      <c r="I2644" s="335"/>
    </row>
    <row r="2645" spans="9:9" ht="12" customHeight="1" x14ac:dyDescent="0.3">
      <c r="I2645" s="335"/>
    </row>
    <row r="2646" spans="9:9" ht="12" customHeight="1" x14ac:dyDescent="0.3">
      <c r="I2646" s="335"/>
    </row>
    <row r="2647" spans="9:9" ht="12" customHeight="1" x14ac:dyDescent="0.3">
      <c r="I2647" s="335" t="s">
        <v>226</v>
      </c>
    </row>
    <row r="2648" spans="9:9" ht="12" customHeight="1" x14ac:dyDescent="0.3">
      <c r="I2648" s="335" t="s">
        <v>225</v>
      </c>
    </row>
    <row r="2649" spans="9:9" ht="12" customHeight="1" x14ac:dyDescent="0.3">
      <c r="I2649" s="335" t="s">
        <v>225</v>
      </c>
    </row>
    <row r="2650" spans="9:9" ht="15.75" customHeight="1" x14ac:dyDescent="0.3"/>
    <row r="2651" spans="9:9" ht="15.75" customHeight="1" x14ac:dyDescent="0.3"/>
    <row r="2652" spans="9:9" ht="12" customHeight="1" x14ac:dyDescent="0.3">
      <c r="I2652" s="335" t="s">
        <v>225</v>
      </c>
    </row>
    <row r="2653" spans="9:9" ht="12" customHeight="1" x14ac:dyDescent="0.3">
      <c r="I2653" s="335"/>
    </row>
    <row r="2654" spans="9:9" ht="12" customHeight="1" x14ac:dyDescent="0.3">
      <c r="I2654" s="335" t="s">
        <v>226</v>
      </c>
    </row>
    <row r="2655" spans="9:9" ht="12" customHeight="1" x14ac:dyDescent="0.3">
      <c r="I2655" s="335"/>
    </row>
    <row r="2656" spans="9:9" ht="12" customHeight="1" x14ac:dyDescent="0.3">
      <c r="I2656" s="335"/>
    </row>
    <row r="2657" spans="9:9" ht="12" customHeight="1" x14ac:dyDescent="0.3">
      <c r="I2657" s="335" t="s">
        <v>226</v>
      </c>
    </row>
    <row r="2658" spans="9:9" ht="12" customHeight="1" x14ac:dyDescent="0.3">
      <c r="I2658" s="335"/>
    </row>
    <row r="2659" spans="9:9" ht="12" customHeight="1" x14ac:dyDescent="0.3">
      <c r="I2659" s="335" t="s">
        <v>226</v>
      </c>
    </row>
    <row r="2660" spans="9:9" ht="15.75" customHeight="1" x14ac:dyDescent="0.3"/>
    <row r="2661" spans="9:9" ht="15.75" customHeight="1" x14ac:dyDescent="0.3"/>
    <row r="2662" spans="9:9" ht="15.75" customHeight="1" x14ac:dyDescent="0.3"/>
    <row r="2663" spans="9:9" ht="15.75" customHeight="1" x14ac:dyDescent="0.3"/>
    <row r="2664" spans="9:9" ht="15.75" customHeight="1" x14ac:dyDescent="0.3"/>
    <row r="2665" spans="9:9" ht="15.75" customHeight="1" x14ac:dyDescent="0.3"/>
    <row r="2666" spans="9:9" ht="15.75" customHeight="1" x14ac:dyDescent="0.3"/>
    <row r="2667" spans="9:9" ht="15.75" customHeight="1" x14ac:dyDescent="0.3"/>
    <row r="2668" spans="9:9" ht="12" customHeight="1" x14ac:dyDescent="0.3">
      <c r="I2668" s="335" t="s">
        <v>226</v>
      </c>
    </row>
    <row r="2669" spans="9:9" ht="12" customHeight="1" x14ac:dyDescent="0.3">
      <c r="I2669" s="335"/>
    </row>
    <row r="2670" spans="9:9" ht="12" customHeight="1" x14ac:dyDescent="0.3">
      <c r="I2670" s="335" t="s">
        <v>225</v>
      </c>
    </row>
    <row r="2671" spans="9:9" ht="12" customHeight="1" x14ac:dyDescent="0.3">
      <c r="I2671" s="335"/>
    </row>
    <row r="2672" spans="9:9" ht="12" customHeight="1" x14ac:dyDescent="0.3">
      <c r="I2672" s="335" t="s">
        <v>226</v>
      </c>
    </row>
    <row r="2673" spans="9:9" ht="12" customHeight="1" x14ac:dyDescent="0.3">
      <c r="I2673" s="335" t="s">
        <v>225</v>
      </c>
    </row>
    <row r="2674" spans="9:9" ht="15.75" customHeight="1" x14ac:dyDescent="0.3"/>
    <row r="2675" spans="9:9" ht="15.75" customHeight="1" x14ac:dyDescent="0.3"/>
    <row r="2676" spans="9:9" ht="15.75" customHeight="1" x14ac:dyDescent="0.3"/>
    <row r="2677" spans="9:9" ht="15.75" customHeight="1" x14ac:dyDescent="0.3"/>
    <row r="2678" spans="9:9" ht="15.75" customHeight="1" x14ac:dyDescent="0.3"/>
    <row r="2679" spans="9:9" ht="15.75" customHeight="1" x14ac:dyDescent="0.3"/>
    <row r="2680" spans="9:9" ht="15.75" customHeight="1" x14ac:dyDescent="0.3"/>
    <row r="2681" spans="9:9" ht="15.75" customHeight="1" x14ac:dyDescent="0.3"/>
    <row r="2682" spans="9:9" ht="15.75" customHeight="1" x14ac:dyDescent="0.3"/>
    <row r="2683" spans="9:9" ht="15.75" customHeight="1" x14ac:dyDescent="0.3"/>
    <row r="2684" spans="9:9" ht="15.75" customHeight="1" x14ac:dyDescent="0.3"/>
    <row r="2685" spans="9:9" ht="15.75" customHeight="1" x14ac:dyDescent="0.3"/>
    <row r="2686" spans="9:9" ht="15.75" customHeight="1" x14ac:dyDescent="0.3"/>
    <row r="2687" spans="9:9" ht="15.75" customHeight="1" x14ac:dyDescent="0.3"/>
    <row r="2688" spans="9:9" ht="15.75" customHeight="1" x14ac:dyDescent="0.3"/>
    <row r="2689" spans="9:9" ht="15.75" customHeight="1" x14ac:dyDescent="0.3"/>
    <row r="2690" spans="9:9" ht="15.75" customHeight="1" x14ac:dyDescent="0.3"/>
    <row r="2691" spans="9:9" ht="15.75" customHeight="1" x14ac:dyDescent="0.3"/>
    <row r="2692" spans="9:9" ht="12" customHeight="1" x14ac:dyDescent="0.3">
      <c r="I2692" s="335" t="s">
        <v>226</v>
      </c>
    </row>
  </sheetData>
  <autoFilter ref="A1:G894" xr:uid="{00000000-0009-0000-0000-000006000000}"/>
  <mergeCells count="5">
    <mergeCell ref="A1:B1"/>
    <mergeCell ref="E1:F1"/>
    <mergeCell ref="Q1:R1"/>
    <mergeCell ref="E2:F2"/>
    <mergeCell ref="E3:F3"/>
  </mergeCells>
  <conditionalFormatting sqref="I1 I4:I269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8"/>
  <sheetViews>
    <sheetView workbookViewId="0">
      <pane ySplit="1" topLeftCell="A2" activePane="bottomLeft" state="frozen"/>
      <selection pane="bottomLeft" activeCell="B40" activeCellId="4" sqref="B26 B28 B37 B39 B40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58" t="s">
        <v>491</v>
      </c>
      <c r="E1" s="553"/>
      <c r="F1" s="559" t="s">
        <v>492</v>
      </c>
      <c r="G1" s="553"/>
      <c r="H1" s="558" t="str">
        <f>'Proposed Budget'!C33</f>
        <v>Vehicle Maintenance</v>
      </c>
      <c r="I1" s="553"/>
      <c r="J1" s="559" t="str">
        <f>'Proposed Budget'!C34</f>
        <v>Car Insurance</v>
      </c>
      <c r="K1" s="553"/>
      <c r="L1" s="558" t="str">
        <f>'Proposed Budget'!C35</f>
        <v>Rental Garbage</v>
      </c>
      <c r="M1" s="553"/>
      <c r="N1" s="559" t="str">
        <f>'Proposed Budget'!C36</f>
        <v>Garbage</v>
      </c>
      <c r="O1" s="553"/>
      <c r="P1" s="558" t="str">
        <f>'Monthly Breakdown'!C37</f>
        <v>Sanitation - Main</v>
      </c>
      <c r="Q1" s="553"/>
      <c r="R1" s="559" t="str">
        <f>'Proposed Budget'!C38</f>
        <v>Camping/Vacation</v>
      </c>
      <c r="S1" s="553"/>
      <c r="T1" s="558" t="str">
        <f>'Proposed Budget'!C39</f>
        <v>Home Maintenance</v>
      </c>
      <c r="U1" s="553"/>
      <c r="V1" s="559" t="str">
        <f>'Proposed Budget'!C40</f>
        <v>Rental Repairs</v>
      </c>
      <c r="W1" s="553"/>
      <c r="X1" s="558" t="str">
        <f>'Proposed Budget'!C41</f>
        <v>Rental Insurance</v>
      </c>
      <c r="Y1" s="553"/>
      <c r="Z1" s="559" t="str">
        <f>'Proposed Budget'!C42</f>
        <v>Rental Property Taxes</v>
      </c>
      <c r="AA1" s="553"/>
      <c r="AB1" s="558" t="str">
        <f>'Proposed Budget'!C43</f>
        <v>Rental Sanitation</v>
      </c>
      <c r="AC1" s="553"/>
    </row>
    <row r="2" spans="1:29" ht="14.25" customHeight="1" x14ac:dyDescent="0.3">
      <c r="A2" s="341">
        <f t="shared" ref="A2:A3" si="0">SUM(G2,E2,U2,I2,S2,O2,K2,M2,Q2,W2,Y2,AA2,AC2)</f>
        <v>8105.5200000000013</v>
      </c>
      <c r="B2" s="339"/>
      <c r="C2" s="340"/>
      <c r="D2" s="342" t="s">
        <v>493</v>
      </c>
      <c r="E2" s="343">
        <f>E3-E66</f>
        <v>15926.519999999999</v>
      </c>
      <c r="F2" s="344" t="s">
        <v>493</v>
      </c>
      <c r="G2" s="345">
        <f>G3-G66</f>
        <v>552.59000000000015</v>
      </c>
      <c r="H2" s="343" t="s">
        <v>493</v>
      </c>
      <c r="I2" s="343">
        <f>I3-I66</f>
        <v>870.94999999999982</v>
      </c>
      <c r="J2" s="344" t="s">
        <v>493</v>
      </c>
      <c r="K2" s="345">
        <f>K3-K66</f>
        <v>1280</v>
      </c>
      <c r="L2" s="343" t="s">
        <v>493</v>
      </c>
      <c r="M2" s="343">
        <f>M3-M66</f>
        <v>-26.960000000000008</v>
      </c>
      <c r="N2" s="345" t="s">
        <v>493</v>
      </c>
      <c r="O2" s="345">
        <f>O3-O66</f>
        <v>-26.960000000000008</v>
      </c>
      <c r="P2" s="343" t="s">
        <v>493</v>
      </c>
      <c r="Q2" s="343">
        <f>Q3-Q66</f>
        <v>-5.6399999999999864</v>
      </c>
      <c r="R2" s="345" t="s">
        <v>493</v>
      </c>
      <c r="S2" s="345">
        <f>S3-S66</f>
        <v>-2224.7800000000002</v>
      </c>
      <c r="T2" s="346" t="s">
        <v>493</v>
      </c>
      <c r="U2" s="343">
        <f>U3-U66</f>
        <v>-8117.66</v>
      </c>
      <c r="V2" s="345" t="s">
        <v>493</v>
      </c>
      <c r="W2" s="345">
        <f>W3-W66</f>
        <v>400</v>
      </c>
      <c r="X2" s="343" t="s">
        <v>493</v>
      </c>
      <c r="Y2" s="343">
        <f>Y3-Y66</f>
        <v>-160.5</v>
      </c>
      <c r="Z2" s="345" t="s">
        <v>493</v>
      </c>
      <c r="AA2" s="345">
        <f>AA3-AA66</f>
        <v>-356.40000000000009</v>
      </c>
      <c r="AB2" s="343" t="s">
        <v>493</v>
      </c>
      <c r="AC2" s="343">
        <f>AC3-AC66</f>
        <v>-5.6399999999999864</v>
      </c>
    </row>
    <row r="3" spans="1:29" ht="14.25" customHeight="1" x14ac:dyDescent="0.3">
      <c r="A3" s="341">
        <f t="shared" si="0"/>
        <v>20346.010000000002</v>
      </c>
      <c r="B3" s="347"/>
      <c r="C3" s="340"/>
      <c r="D3" s="342" t="s">
        <v>494</v>
      </c>
      <c r="E3" s="343">
        <f>SUM(E6:E66)-SUM(D6:D66)</f>
        <v>17637.009999999998</v>
      </c>
      <c r="F3" s="345" t="s">
        <v>494</v>
      </c>
      <c r="G3" s="345">
        <f>SUM(G6:G66)-SUM(F6:F66)</f>
        <v>1052.5900000000001</v>
      </c>
      <c r="H3" s="343" t="s">
        <v>494</v>
      </c>
      <c r="I3" s="343">
        <f>SUM(I6:I66)-SUM(H6:H66)</f>
        <v>2870.95</v>
      </c>
      <c r="J3" s="345" t="s">
        <v>494</v>
      </c>
      <c r="K3" s="345">
        <f>SUM(K6:K66)-SUM(J6:J66)</f>
        <v>2280</v>
      </c>
      <c r="L3" s="343" t="s">
        <v>494</v>
      </c>
      <c r="M3" s="343">
        <f>SUM(M6:M66)-SUM(L6:L66)</f>
        <v>38.039999999999992</v>
      </c>
      <c r="N3" s="345" t="s">
        <v>494</v>
      </c>
      <c r="O3" s="345">
        <f>SUM(O6:O66)-SUM(N6:N66)</f>
        <v>38.039999999999992</v>
      </c>
      <c r="P3" s="343" t="s">
        <v>494</v>
      </c>
      <c r="Q3" s="343">
        <f>SUM(Q6:Q66)-SUM(P6:P66)</f>
        <v>94.360000000000014</v>
      </c>
      <c r="R3" s="345" t="s">
        <v>494</v>
      </c>
      <c r="S3" s="345">
        <f>SUM(S6:S66)-SUM(R6:R66)</f>
        <v>-224.7800000000002</v>
      </c>
      <c r="T3" s="343" t="s">
        <v>494</v>
      </c>
      <c r="U3" s="343">
        <f>SUM(U6:U66)-SUM(T6:T66)</f>
        <v>-5617.66</v>
      </c>
      <c r="V3" s="345" t="s">
        <v>494</v>
      </c>
      <c r="W3" s="345">
        <f>SUM(W6:W66)-SUM(V6:V66)</f>
        <v>900</v>
      </c>
      <c r="X3" s="343" t="s">
        <v>494</v>
      </c>
      <c r="Y3" s="343">
        <f>SUM(Y6:Y66)-SUM(X6:X66)</f>
        <v>39.5</v>
      </c>
      <c r="Z3" s="345" t="s">
        <v>494</v>
      </c>
      <c r="AA3" s="345">
        <f>SUM(AA6:AA66)-SUM(Z6:Z66)</f>
        <v>1143.5999999999999</v>
      </c>
      <c r="AB3" s="343" t="s">
        <v>494</v>
      </c>
      <c r="AC3" s="343">
        <f>SUM(AC6:AC66)-SUM(AB6:AB66)</f>
        <v>94.360000000000014</v>
      </c>
    </row>
    <row r="4" spans="1:29" ht="14.25" customHeight="1" x14ac:dyDescent="0.3">
      <c r="A4" s="338" t="s">
        <v>495</v>
      </c>
      <c r="B4" s="347"/>
      <c r="C4" s="340"/>
      <c r="D4" s="558" t="s">
        <v>496</v>
      </c>
      <c r="E4" s="553"/>
      <c r="F4" s="559" t="s">
        <v>496</v>
      </c>
      <c r="G4" s="553"/>
      <c r="H4" s="558" t="s">
        <v>496</v>
      </c>
      <c r="I4" s="553"/>
      <c r="J4" s="559" t="s">
        <v>496</v>
      </c>
      <c r="K4" s="553"/>
      <c r="L4" s="558" t="s">
        <v>496</v>
      </c>
      <c r="M4" s="553"/>
      <c r="N4" s="559" t="s">
        <v>496</v>
      </c>
      <c r="O4" s="553"/>
      <c r="P4" s="558" t="s">
        <v>496</v>
      </c>
      <c r="Q4" s="553"/>
      <c r="R4" s="559" t="s">
        <v>497</v>
      </c>
      <c r="S4" s="553"/>
      <c r="T4" s="558" t="s">
        <v>498</v>
      </c>
      <c r="U4" s="553"/>
      <c r="V4" s="559" t="s">
        <v>496</v>
      </c>
      <c r="W4" s="553"/>
      <c r="X4" s="558" t="s">
        <v>496</v>
      </c>
      <c r="Y4" s="553"/>
      <c r="Z4" s="559" t="s">
        <v>496</v>
      </c>
      <c r="AA4" s="553"/>
      <c r="AB4" s="558" t="s">
        <v>496</v>
      </c>
      <c r="AC4" s="553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SUM(D6:D65)</f>
        <v>2804.9300000000003</v>
      </c>
      <c r="E5" s="343">
        <f t="shared" si="1"/>
        <v>18731.449999999997</v>
      </c>
      <c r="F5" s="345">
        <f t="shared" si="1"/>
        <v>0</v>
      </c>
      <c r="G5" s="345">
        <f t="shared" si="1"/>
        <v>552.59</v>
      </c>
      <c r="H5" s="343">
        <f t="shared" si="1"/>
        <v>529.04999999999995</v>
      </c>
      <c r="I5" s="343">
        <f t="shared" si="1"/>
        <v>1400</v>
      </c>
      <c r="J5" s="345">
        <f t="shared" si="1"/>
        <v>0</v>
      </c>
      <c r="K5" s="345">
        <f t="shared" si="1"/>
        <v>1280</v>
      </c>
      <c r="L5" s="343">
        <f t="shared" si="1"/>
        <v>126.96000000000001</v>
      </c>
      <c r="M5" s="343">
        <f t="shared" si="1"/>
        <v>100</v>
      </c>
      <c r="N5" s="345">
        <f t="shared" si="1"/>
        <v>126.96000000000001</v>
      </c>
      <c r="O5" s="345">
        <f t="shared" si="1"/>
        <v>100</v>
      </c>
      <c r="P5" s="343">
        <f t="shared" si="1"/>
        <v>185.64</v>
      </c>
      <c r="Q5" s="343">
        <f t="shared" si="1"/>
        <v>180</v>
      </c>
      <c r="R5" s="345">
        <f t="shared" si="1"/>
        <v>3824.78</v>
      </c>
      <c r="S5" s="345">
        <f t="shared" si="1"/>
        <v>1600</v>
      </c>
      <c r="T5" s="343">
        <f t="shared" si="1"/>
        <v>9617.66</v>
      </c>
      <c r="U5" s="343">
        <f t="shared" si="1"/>
        <v>1500</v>
      </c>
      <c r="V5" s="345">
        <f t="shared" si="1"/>
        <v>0</v>
      </c>
      <c r="W5" s="345">
        <f t="shared" si="1"/>
        <v>400</v>
      </c>
      <c r="X5" s="343">
        <f t="shared" si="1"/>
        <v>500.5</v>
      </c>
      <c r="Y5" s="343">
        <f t="shared" si="1"/>
        <v>340</v>
      </c>
      <c r="Z5" s="345">
        <f t="shared" si="1"/>
        <v>1276.4000000000001</v>
      </c>
      <c r="AA5" s="345">
        <f t="shared" si="1"/>
        <v>920</v>
      </c>
      <c r="AB5" s="343">
        <f t="shared" si="1"/>
        <v>185.64</v>
      </c>
      <c r="AC5" s="343">
        <f t="shared" si="1"/>
        <v>180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46155</v>
      </c>
      <c r="B7" s="347">
        <f t="shared" ref="B7:B66" si="2">SUM(E7,U7,K7,G7,I7,S7,O7,M7,Q7,W7,Y7,AA7,AC7)-SUM(D7,F7,T7,H7,R7,N7,J7,L7,P7,V7,X7,Z7,AB7)</f>
        <v>-221.4</v>
      </c>
      <c r="C7" s="348" t="s">
        <v>857</v>
      </c>
      <c r="D7" s="342"/>
      <c r="E7" s="343"/>
      <c r="F7" s="345"/>
      <c r="G7" s="345"/>
      <c r="H7" s="343">
        <v>221.4</v>
      </c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46155</v>
      </c>
      <c r="B8" s="347">
        <f t="shared" si="2"/>
        <v>444.44</v>
      </c>
      <c r="C8" s="348" t="s">
        <v>519</v>
      </c>
      <c r="D8" s="342"/>
      <c r="E8" s="343">
        <v>444.44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46155</v>
      </c>
      <c r="B9" s="347">
        <f t="shared" si="2"/>
        <v>351.69</v>
      </c>
      <c r="C9" s="348" t="s">
        <v>860</v>
      </c>
      <c r="D9" s="342"/>
      <c r="E9" s="343">
        <v>351.69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46153</v>
      </c>
      <c r="B10" s="347">
        <f t="shared" si="2"/>
        <v>-1045.8699999999999</v>
      </c>
      <c r="C10" s="348" t="s">
        <v>844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>
        <v>1045.8699999999999</v>
      </c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46151</v>
      </c>
      <c r="B11" s="347">
        <f t="shared" si="2"/>
        <v>-903.88</v>
      </c>
      <c r="C11" s="348" t="s">
        <v>858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903.88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46149</v>
      </c>
      <c r="B12" s="347">
        <f t="shared" si="2"/>
        <v>69.400000000000006</v>
      </c>
      <c r="C12" s="348" t="s">
        <v>509</v>
      </c>
      <c r="D12" s="342"/>
      <c r="E12" s="343"/>
      <c r="F12" s="345"/>
      <c r="G12" s="345">
        <v>69.400000000000006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46148</v>
      </c>
      <c r="B13" s="347">
        <f t="shared" si="2"/>
        <v>-500.5</v>
      </c>
      <c r="C13" s="348" t="s">
        <v>212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>
        <v>500.5</v>
      </c>
      <c r="Y13" s="343"/>
      <c r="Z13" s="345"/>
      <c r="AA13" s="345"/>
      <c r="AB13" s="343"/>
      <c r="AC13" s="343"/>
    </row>
    <row r="14" spans="1:29" ht="14.25" customHeight="1" x14ac:dyDescent="0.3">
      <c r="A14" s="338">
        <v>46148</v>
      </c>
      <c r="B14" s="347">
        <f t="shared" si="2"/>
        <v>-457.94</v>
      </c>
      <c r="C14" s="348" t="s">
        <v>859</v>
      </c>
      <c r="D14" s="342">
        <v>457.94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46142</v>
      </c>
      <c r="B15" s="347">
        <f t="shared" si="2"/>
        <v>5616.82</v>
      </c>
      <c r="C15" s="348" t="s">
        <v>285</v>
      </c>
      <c r="D15" s="342"/>
      <c r="E15" s="343">
        <v>5616.82</v>
      </c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46142</v>
      </c>
      <c r="B16" s="347">
        <f t="shared" si="2"/>
        <v>2000</v>
      </c>
      <c r="C16" s="348" t="s">
        <v>503</v>
      </c>
      <c r="D16" s="342"/>
      <c r="E16" s="343"/>
      <c r="F16" s="345"/>
      <c r="G16" s="345"/>
      <c r="H16" s="343"/>
      <c r="I16" s="343">
        <v>350</v>
      </c>
      <c r="J16" s="345"/>
      <c r="K16" s="345">
        <v>320</v>
      </c>
      <c r="L16" s="343"/>
      <c r="M16" s="343">
        <v>25</v>
      </c>
      <c r="N16" s="345"/>
      <c r="O16" s="345">
        <v>25</v>
      </c>
      <c r="P16" s="343"/>
      <c r="Q16" s="343">
        <v>45</v>
      </c>
      <c r="R16" s="345"/>
      <c r="S16" s="345">
        <v>400</v>
      </c>
      <c r="T16" s="343"/>
      <c r="U16" s="343">
        <v>375</v>
      </c>
      <c r="V16" s="345"/>
      <c r="W16" s="345">
        <v>100</v>
      </c>
      <c r="X16" s="343"/>
      <c r="Y16" s="343">
        <v>85</v>
      </c>
      <c r="Z16" s="345"/>
      <c r="AA16" s="345">
        <v>230</v>
      </c>
      <c r="AB16" s="343"/>
      <c r="AC16" s="343">
        <v>45</v>
      </c>
    </row>
    <row r="17" spans="1:29" ht="14.25" customHeight="1" x14ac:dyDescent="0.3">
      <c r="A17" s="338">
        <v>46142</v>
      </c>
      <c r="B17" s="347">
        <f t="shared" si="2"/>
        <v>62.26</v>
      </c>
      <c r="C17" s="348" t="s">
        <v>504</v>
      </c>
      <c r="D17" s="342"/>
      <c r="E17" s="343"/>
      <c r="F17" s="345"/>
      <c r="G17" s="345">
        <v>62.26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46142</v>
      </c>
      <c r="B18" s="347">
        <f t="shared" si="2"/>
        <v>-185.64</v>
      </c>
      <c r="C18" s="348" t="s">
        <v>423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>
        <v>92.82</v>
      </c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>
        <v>92.82</v>
      </c>
      <c r="AC18" s="343"/>
    </row>
    <row r="19" spans="1:29" ht="14.25" customHeight="1" x14ac:dyDescent="0.3">
      <c r="A19" s="338">
        <v>46142</v>
      </c>
      <c r="B19" s="347">
        <f t="shared" si="2"/>
        <v>-127.68</v>
      </c>
      <c r="C19" s="348" t="s">
        <v>315</v>
      </c>
      <c r="D19" s="342"/>
      <c r="E19" s="343"/>
      <c r="F19" s="345"/>
      <c r="G19" s="345"/>
      <c r="H19" s="343"/>
      <c r="I19" s="343"/>
      <c r="J19" s="345"/>
      <c r="K19" s="345"/>
      <c r="L19" s="343">
        <v>63.84</v>
      </c>
      <c r="M19" s="343"/>
      <c r="N19" s="345">
        <v>63.84</v>
      </c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46142</v>
      </c>
      <c r="B20" s="347">
        <f t="shared" si="2"/>
        <v>0.52</v>
      </c>
      <c r="C20" s="348" t="s">
        <v>505</v>
      </c>
      <c r="D20" s="342"/>
      <c r="E20" s="343"/>
      <c r="F20" s="345"/>
      <c r="G20" s="345">
        <v>0.52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46130</v>
      </c>
      <c r="B21" s="347">
        <f t="shared" si="2"/>
        <v>-578.57000000000005</v>
      </c>
      <c r="C21" s="348" t="s">
        <v>506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578.57000000000005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46130</v>
      </c>
      <c r="B22" s="347">
        <f t="shared" si="2"/>
        <v>-93.71</v>
      </c>
      <c r="C22" s="348" t="s">
        <v>507</v>
      </c>
      <c r="D22" s="342"/>
      <c r="E22" s="343"/>
      <c r="F22" s="345"/>
      <c r="G22" s="345"/>
      <c r="H22" s="343">
        <v>93.71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46130</v>
      </c>
      <c r="B23" s="347">
        <f t="shared" si="2"/>
        <v>-318.36</v>
      </c>
      <c r="C23" s="348" t="s">
        <v>508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>
        <v>318.36</v>
      </c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46129</v>
      </c>
      <c r="B24" s="347">
        <f t="shared" si="2"/>
        <v>62.19</v>
      </c>
      <c r="C24" s="348" t="s">
        <v>509</v>
      </c>
      <c r="D24" s="342"/>
      <c r="E24" s="343"/>
      <c r="F24" s="345"/>
      <c r="G24" s="345">
        <v>62.19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46112</v>
      </c>
      <c r="B25" s="347">
        <f t="shared" si="2"/>
        <v>4309.58</v>
      </c>
      <c r="C25" s="348" t="s">
        <v>510</v>
      </c>
      <c r="D25" s="342"/>
      <c r="E25" s="343">
        <v>4309.58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46112</v>
      </c>
      <c r="B26" s="347">
        <f t="shared" si="2"/>
        <v>2000</v>
      </c>
      <c r="C26" s="348" t="s">
        <v>511</v>
      </c>
      <c r="D26" s="342"/>
      <c r="E26" s="343"/>
      <c r="F26" s="345"/>
      <c r="G26" s="345"/>
      <c r="H26" s="343"/>
      <c r="I26" s="343">
        <v>350</v>
      </c>
      <c r="J26" s="345"/>
      <c r="K26" s="345">
        <v>320</v>
      </c>
      <c r="L26" s="343"/>
      <c r="M26" s="343">
        <v>25</v>
      </c>
      <c r="N26" s="345"/>
      <c r="O26" s="345">
        <v>25</v>
      </c>
      <c r="P26" s="343"/>
      <c r="Q26" s="343">
        <v>45</v>
      </c>
      <c r="R26" s="345"/>
      <c r="S26" s="345">
        <v>400</v>
      </c>
      <c r="T26" s="343"/>
      <c r="U26" s="343">
        <v>375</v>
      </c>
      <c r="V26" s="345"/>
      <c r="W26" s="345">
        <v>100</v>
      </c>
      <c r="X26" s="343"/>
      <c r="Y26" s="343">
        <v>85</v>
      </c>
      <c r="Z26" s="345"/>
      <c r="AA26" s="345">
        <v>230</v>
      </c>
      <c r="AB26" s="343"/>
      <c r="AC26" s="343">
        <v>45</v>
      </c>
    </row>
    <row r="27" spans="1:29" ht="14.25" customHeight="1" x14ac:dyDescent="0.3">
      <c r="A27" s="338">
        <v>46112</v>
      </c>
      <c r="B27" s="347">
        <f t="shared" si="2"/>
        <v>0.34</v>
      </c>
      <c r="C27" s="348" t="s">
        <v>505</v>
      </c>
      <c r="D27" s="342"/>
      <c r="E27" s="343"/>
      <c r="F27" s="345"/>
      <c r="G27" s="345">
        <v>0.34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46112</v>
      </c>
      <c r="B28" s="347">
        <f t="shared" si="2"/>
        <v>-1200</v>
      </c>
      <c r="C28" s="348" t="s">
        <v>512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1200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46108</v>
      </c>
      <c r="B29" s="347">
        <f t="shared" si="2"/>
        <v>68.72</v>
      </c>
      <c r="C29" s="348" t="s">
        <v>504</v>
      </c>
      <c r="D29" s="342"/>
      <c r="E29" s="343"/>
      <c r="F29" s="345"/>
      <c r="G29" s="345">
        <v>68.72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46104</v>
      </c>
      <c r="B30" s="347">
        <f t="shared" si="2"/>
        <v>-6</v>
      </c>
      <c r="C30" s="348" t="s">
        <v>513</v>
      </c>
      <c r="D30" s="342">
        <v>6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46103</v>
      </c>
      <c r="B31" s="347">
        <f t="shared" si="2"/>
        <v>-100</v>
      </c>
      <c r="C31" s="348" t="s">
        <v>514</v>
      </c>
      <c r="D31" s="342">
        <v>100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46103</v>
      </c>
      <c r="B32" s="347">
        <f t="shared" si="2"/>
        <v>-100</v>
      </c>
      <c r="C32" s="348" t="s">
        <v>515</v>
      </c>
      <c r="D32" s="342">
        <v>100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46103</v>
      </c>
      <c r="B33" s="347">
        <f t="shared" si="2"/>
        <v>-50</v>
      </c>
      <c r="C33" s="348" t="s">
        <v>516</v>
      </c>
      <c r="D33" s="342">
        <v>50</v>
      </c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46103</v>
      </c>
      <c r="B34" s="347">
        <f t="shared" si="2"/>
        <v>-100</v>
      </c>
      <c r="C34" s="348" t="s">
        <v>517</v>
      </c>
      <c r="D34" s="342">
        <v>100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46103</v>
      </c>
      <c r="B35" s="347">
        <f t="shared" si="2"/>
        <v>-100</v>
      </c>
      <c r="C35" s="348" t="s">
        <v>518</v>
      </c>
      <c r="D35" s="342">
        <v>100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46102</v>
      </c>
      <c r="B36" s="347">
        <f t="shared" si="2"/>
        <v>-300</v>
      </c>
      <c r="C36" s="348" t="s">
        <v>519</v>
      </c>
      <c r="D36" s="342">
        <v>300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46102</v>
      </c>
      <c r="B37" s="347">
        <f t="shared" si="2"/>
        <v>1384.5</v>
      </c>
      <c r="C37" s="348" t="s">
        <v>520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>
        <v>-1384.5</v>
      </c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46094</v>
      </c>
      <c r="B38" s="347">
        <f t="shared" si="2"/>
        <v>55.66</v>
      </c>
      <c r="C38" s="348" t="s">
        <v>509</v>
      </c>
      <c r="D38" s="342"/>
      <c r="E38" s="343"/>
      <c r="F38" s="345"/>
      <c r="G38" s="345">
        <v>55.66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46090</v>
      </c>
      <c r="B39" s="347">
        <f t="shared" si="2"/>
        <v>-380</v>
      </c>
      <c r="C39" s="348" t="s">
        <v>521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>
        <v>380</v>
      </c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46083</v>
      </c>
      <c r="B40" s="347">
        <f t="shared" si="2"/>
        <v>-185.64</v>
      </c>
      <c r="C40" s="348" t="s">
        <v>423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>
        <v>92.82</v>
      </c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>
        <v>92.82</v>
      </c>
      <c r="AC40" s="343"/>
    </row>
    <row r="41" spans="1:29" ht="14.25" customHeight="1" x14ac:dyDescent="0.3">
      <c r="A41" s="338">
        <v>46081</v>
      </c>
      <c r="B41" s="347">
        <f t="shared" si="2"/>
        <v>3764.91</v>
      </c>
      <c r="C41" s="348" t="s">
        <v>425</v>
      </c>
      <c r="D41" s="342"/>
      <c r="E41" s="343">
        <v>3764.91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46081</v>
      </c>
      <c r="B42" s="347">
        <f t="shared" si="2"/>
        <v>2000</v>
      </c>
      <c r="C42" s="348" t="s">
        <v>522</v>
      </c>
      <c r="D42" s="342"/>
      <c r="E42" s="343"/>
      <c r="F42" s="345"/>
      <c r="G42" s="345"/>
      <c r="H42" s="343"/>
      <c r="I42" s="343">
        <v>350</v>
      </c>
      <c r="J42" s="345"/>
      <c r="K42" s="345">
        <v>320</v>
      </c>
      <c r="L42" s="343"/>
      <c r="M42" s="343">
        <v>25</v>
      </c>
      <c r="N42" s="345"/>
      <c r="O42" s="345">
        <v>25</v>
      </c>
      <c r="P42" s="343"/>
      <c r="Q42" s="343">
        <v>45</v>
      </c>
      <c r="R42" s="345"/>
      <c r="S42" s="345">
        <v>400</v>
      </c>
      <c r="T42" s="343"/>
      <c r="U42" s="343">
        <v>375</v>
      </c>
      <c r="V42" s="345"/>
      <c r="W42" s="345">
        <v>100</v>
      </c>
      <c r="X42" s="343"/>
      <c r="Y42" s="343">
        <v>85</v>
      </c>
      <c r="Z42" s="345"/>
      <c r="AA42" s="345">
        <v>230</v>
      </c>
      <c r="AB42" s="343"/>
      <c r="AC42" s="343">
        <v>45</v>
      </c>
    </row>
    <row r="43" spans="1:29" ht="14.25" customHeight="1" x14ac:dyDescent="0.3">
      <c r="A43" s="338">
        <v>46081</v>
      </c>
      <c r="B43" s="347">
        <f t="shared" si="2"/>
        <v>0.23</v>
      </c>
      <c r="C43" s="348" t="s">
        <v>505</v>
      </c>
      <c r="D43" s="342"/>
      <c r="E43" s="343"/>
      <c r="F43" s="345"/>
      <c r="G43" s="345">
        <v>0.23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46070</v>
      </c>
      <c r="B44" s="347">
        <f t="shared" si="2"/>
        <v>-1920</v>
      </c>
      <c r="C44" s="348" t="s">
        <v>523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>
        <v>1920</v>
      </c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46069</v>
      </c>
      <c r="B45" s="347">
        <f t="shared" si="2"/>
        <v>-243.8</v>
      </c>
      <c r="C45" s="348" t="s">
        <v>523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>
        <v>243.8</v>
      </c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46068</v>
      </c>
      <c r="B46" s="347">
        <f t="shared" si="2"/>
        <v>63.46</v>
      </c>
      <c r="C46" s="348" t="s">
        <v>509</v>
      </c>
      <c r="D46" s="342"/>
      <c r="E46" s="343"/>
      <c r="F46" s="345"/>
      <c r="G46" s="345">
        <v>63.46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46067</v>
      </c>
      <c r="B47" s="347">
        <f t="shared" si="2"/>
        <v>-1007.99</v>
      </c>
      <c r="C47" s="348" t="s">
        <v>524</v>
      </c>
      <c r="D47" s="342">
        <v>1007.99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46063</v>
      </c>
      <c r="B48" s="347">
        <f t="shared" si="2"/>
        <v>-1276.4000000000001</v>
      </c>
      <c r="C48" s="348" t="s">
        <v>525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>
        <v>1276.4000000000001</v>
      </c>
      <c r="AA48" s="345"/>
      <c r="AB48" s="343"/>
      <c r="AC48" s="343"/>
    </row>
    <row r="49" spans="1:29" ht="14.25" customHeight="1" x14ac:dyDescent="0.3">
      <c r="A49" s="338">
        <v>46063</v>
      </c>
      <c r="B49" s="347">
        <f t="shared" si="2"/>
        <v>-955</v>
      </c>
      <c r="C49" s="348" t="s">
        <v>526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>
        <v>955</v>
      </c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46063</v>
      </c>
      <c r="B50" s="347">
        <f t="shared" si="2"/>
        <v>59.19</v>
      </c>
      <c r="C50" s="348" t="s">
        <v>504</v>
      </c>
      <c r="D50" s="342"/>
      <c r="E50" s="343"/>
      <c r="F50" s="345"/>
      <c r="G50" s="345">
        <v>59.19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46061</v>
      </c>
      <c r="B51" s="347">
        <f t="shared" si="2"/>
        <v>-2203.44</v>
      </c>
      <c r="C51" s="348" t="s">
        <v>523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2203.44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46061</v>
      </c>
      <c r="B52" s="347">
        <f t="shared" si="2"/>
        <v>-831.92</v>
      </c>
      <c r="C52" s="348" t="s">
        <v>527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>
        <v>831.92</v>
      </c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46055</v>
      </c>
      <c r="B53" s="347">
        <f t="shared" si="2"/>
        <v>-900</v>
      </c>
      <c r="C53" s="348" t="s">
        <v>512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900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46053</v>
      </c>
      <c r="B54" s="347">
        <f t="shared" si="2"/>
        <v>3194.64</v>
      </c>
      <c r="C54" s="348" t="s">
        <v>459</v>
      </c>
      <c r="D54" s="342"/>
      <c r="E54" s="343">
        <v>3194.64</v>
      </c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46053</v>
      </c>
      <c r="B55" s="347">
        <f t="shared" si="2"/>
        <v>2000</v>
      </c>
      <c r="C55" s="348" t="s">
        <v>528</v>
      </c>
      <c r="D55" s="342"/>
      <c r="E55" s="343"/>
      <c r="F55" s="345"/>
      <c r="G55" s="345"/>
      <c r="H55" s="343"/>
      <c r="I55" s="343">
        <v>350</v>
      </c>
      <c r="J55" s="345"/>
      <c r="K55" s="345">
        <v>320</v>
      </c>
      <c r="L55" s="343"/>
      <c r="M55" s="343">
        <v>25</v>
      </c>
      <c r="N55" s="345"/>
      <c r="O55" s="345">
        <v>25</v>
      </c>
      <c r="P55" s="343"/>
      <c r="Q55" s="343">
        <v>45</v>
      </c>
      <c r="R55" s="345"/>
      <c r="S55" s="345">
        <v>400</v>
      </c>
      <c r="T55" s="343"/>
      <c r="U55" s="343">
        <v>375</v>
      </c>
      <c r="V55" s="345"/>
      <c r="W55" s="345">
        <v>100</v>
      </c>
      <c r="X55" s="343"/>
      <c r="Y55" s="343">
        <v>85</v>
      </c>
      <c r="Z55" s="345"/>
      <c r="AA55" s="345">
        <v>230</v>
      </c>
      <c r="AB55" s="343"/>
      <c r="AC55" s="343">
        <v>45</v>
      </c>
    </row>
    <row r="56" spans="1:29" ht="14.25" customHeight="1" x14ac:dyDescent="0.3">
      <c r="A56" s="338">
        <v>46053</v>
      </c>
      <c r="B56" s="347">
        <f t="shared" si="2"/>
        <v>0.38</v>
      </c>
      <c r="C56" s="348" t="s">
        <v>505</v>
      </c>
      <c r="D56" s="342"/>
      <c r="E56" s="343"/>
      <c r="F56" s="345"/>
      <c r="G56" s="345">
        <v>0.38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46053</v>
      </c>
      <c r="B57" s="347">
        <f t="shared" si="2"/>
        <v>54.55</v>
      </c>
      <c r="C57" s="348" t="s">
        <v>509</v>
      </c>
      <c r="D57" s="342"/>
      <c r="E57" s="343"/>
      <c r="F57" s="345"/>
      <c r="G57" s="345">
        <v>54.55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46048</v>
      </c>
      <c r="B58" s="347">
        <f t="shared" si="2"/>
        <v>-583</v>
      </c>
      <c r="C58" s="348" t="s">
        <v>529</v>
      </c>
      <c r="D58" s="342">
        <v>583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46044</v>
      </c>
      <c r="B59" s="347">
        <f t="shared" si="2"/>
        <v>-126.24</v>
      </c>
      <c r="C59" s="348" t="s">
        <v>315</v>
      </c>
      <c r="D59" s="342"/>
      <c r="E59" s="343"/>
      <c r="F59" s="345"/>
      <c r="G59" s="345"/>
      <c r="H59" s="343"/>
      <c r="I59" s="343"/>
      <c r="J59" s="345"/>
      <c r="K59" s="345"/>
      <c r="L59" s="343">
        <v>63.12</v>
      </c>
      <c r="M59" s="343"/>
      <c r="N59" s="345">
        <v>63.12</v>
      </c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46043</v>
      </c>
      <c r="B60" s="347">
        <f t="shared" si="2"/>
        <v>-100</v>
      </c>
      <c r="C60" s="348" t="s">
        <v>530</v>
      </c>
      <c r="D60" s="342"/>
      <c r="E60" s="343"/>
      <c r="F60" s="345"/>
      <c r="G60" s="345"/>
      <c r="H60" s="343">
        <v>100</v>
      </c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46043</v>
      </c>
      <c r="B61" s="347">
        <f t="shared" si="2"/>
        <v>-2724</v>
      </c>
      <c r="C61" s="348" t="s">
        <v>531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>
        <v>2724</v>
      </c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46038</v>
      </c>
      <c r="B62" s="347">
        <f t="shared" si="2"/>
        <v>55.69</v>
      </c>
      <c r="C62" s="348" t="s">
        <v>509</v>
      </c>
      <c r="D62" s="342"/>
      <c r="E62" s="343"/>
      <c r="F62" s="345"/>
      <c r="G62" s="345">
        <v>55.69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46030</v>
      </c>
      <c r="B63" s="347">
        <f t="shared" si="2"/>
        <v>1049.3699999999999</v>
      </c>
      <c r="C63" s="340" t="s">
        <v>532</v>
      </c>
      <c r="D63" s="342"/>
      <c r="E63" s="343">
        <v>1049.3699999999999</v>
      </c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46027</v>
      </c>
      <c r="B64" s="347">
        <f t="shared" si="2"/>
        <v>-113.94</v>
      </c>
      <c r="C64" s="348" t="s">
        <v>533</v>
      </c>
      <c r="D64" s="342"/>
      <c r="E64" s="343"/>
      <c r="F64" s="345"/>
      <c r="G64" s="345"/>
      <c r="H64" s="343">
        <v>113.94</v>
      </c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46027</v>
      </c>
      <c r="B65" s="347">
        <f t="shared" si="2"/>
        <v>-622.1</v>
      </c>
      <c r="C65" s="348" t="s">
        <v>523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622.1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44562</v>
      </c>
      <c r="B66" s="347">
        <f t="shared" si="2"/>
        <v>12240.49</v>
      </c>
      <c r="C66" s="348" t="s">
        <v>534</v>
      </c>
      <c r="D66" s="342"/>
      <c r="E66" s="343">
        <v>1710.49</v>
      </c>
      <c r="F66" s="345"/>
      <c r="G66" s="345">
        <v>500</v>
      </c>
      <c r="H66" s="343"/>
      <c r="I66" s="343">
        <v>2000</v>
      </c>
      <c r="J66" s="345"/>
      <c r="K66" s="345">
        <v>1000</v>
      </c>
      <c r="L66" s="343"/>
      <c r="M66" s="343">
        <v>65</v>
      </c>
      <c r="N66" s="345"/>
      <c r="O66" s="345">
        <v>65</v>
      </c>
      <c r="P66" s="343"/>
      <c r="Q66" s="343">
        <v>100</v>
      </c>
      <c r="R66" s="345"/>
      <c r="S66" s="345">
        <v>2000</v>
      </c>
      <c r="T66" s="343"/>
      <c r="U66" s="343">
        <v>2500</v>
      </c>
      <c r="V66" s="345"/>
      <c r="W66" s="345">
        <v>500</v>
      </c>
      <c r="X66" s="343"/>
      <c r="Y66" s="343">
        <v>200</v>
      </c>
      <c r="Z66" s="345"/>
      <c r="AA66" s="345">
        <v>1500</v>
      </c>
      <c r="AB66" s="343"/>
      <c r="AC66" s="343">
        <v>100</v>
      </c>
    </row>
    <row r="67" spans="1:29" ht="14.25" customHeight="1" x14ac:dyDescent="0.3"/>
    <row r="68" spans="1:29" ht="14.25" customHeight="1" x14ac:dyDescent="0.3"/>
    <row r="69" spans="1:29" ht="14.25" customHeight="1" x14ac:dyDescent="0.3"/>
    <row r="70" spans="1:29" ht="14.25" customHeight="1" x14ac:dyDescent="0.3"/>
    <row r="71" spans="1:29" ht="14.25" customHeight="1" x14ac:dyDescent="0.3"/>
    <row r="72" spans="1:29" ht="14.25" customHeight="1" x14ac:dyDescent="0.3"/>
    <row r="73" spans="1:29" ht="14.25" customHeight="1" x14ac:dyDescent="0.3"/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0" t="s">
        <v>557</v>
      </c>
      <c r="N1" s="54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42305.438109374998</v>
      </c>
      <c r="L3" s="366">
        <f>'Combined Retirement'!C24</f>
        <v>3525.4531757812501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56.166666666666664</v>
      </c>
      <c r="F6" s="384">
        <f ca="1">'Isaac 401k'!D4</f>
        <v>71772</v>
      </c>
      <c r="G6" s="385">
        <f ca="1">(F6-B9)/365.25</f>
        <v>114.62286105407256</v>
      </c>
      <c r="H6" s="23"/>
      <c r="I6" s="23"/>
      <c r="J6" s="560" t="s">
        <v>576</v>
      </c>
      <c r="K6" s="54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49.833333333333336</v>
      </c>
      <c r="F7" s="392">
        <f ca="1">'Lorri 401b'!D4</f>
        <v>69458</v>
      </c>
      <c r="G7" s="393">
        <f ca="1">(F7-C9)/365.25</f>
        <v>103.67693360711841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6235346.2100525238</v>
      </c>
      <c r="K9" s="25">
        <f t="shared" si="1"/>
        <v>10743355.77947362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3120304.8068797421</v>
      </c>
      <c r="R11" s="25">
        <f t="array" aca="1" ref="R11" ca="1">INDEX('Lorri 401b'!L:L,MATCH('Retirement Calculator'!A11,'Lorri 401b'!N:N,0),0)</f>
        <v>3324657.9935907586</v>
      </c>
      <c r="S11" s="25">
        <f t="shared" ref="S11:S265" ca="1" si="7">SUM(Q11:R11)</f>
        <v>6444962.8004705012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3101987.8813509271</v>
      </c>
      <c r="R12" s="25">
        <f t="array" aca="1" ref="R12" ca="1">INDEX('Lorri 401b'!L:L,MATCH('Retirement Calculator'!A12,'Lorri 401b'!N:N,0),0)</f>
        <v>3338510.7352307201</v>
      </c>
      <c r="S12" s="25">
        <f t="shared" ca="1" si="7"/>
        <v>6440498.6165816467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3083594.6352990754</v>
      </c>
      <c r="R13" s="25">
        <f t="array" aca="1" ref="R13" ca="1">INDEX('Lorri 401b'!L:L,MATCH('Retirement Calculator'!A13,'Lorri 401b'!N:N,0),0)</f>
        <v>3352421.1966275149</v>
      </c>
      <c r="S13" s="25">
        <f t="shared" ca="1" si="7"/>
        <v>6436015.8319265898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3065124.7507220078</v>
      </c>
      <c r="R14" s="25">
        <f t="array" aca="1" ref="R14" ca="1">INDEX('Lorri 401b'!L:L,MATCH('Retirement Calculator'!A14,'Lorri 401b'!N:N,0),0)</f>
        <v>3366389.6182801295</v>
      </c>
      <c r="S14" s="25">
        <f t="shared" ca="1" si="7"/>
        <v>6431514.3690021373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3046577.9082925357</v>
      </c>
      <c r="R15" s="25">
        <f t="array" aca="1" ref="R15" ca="1">INDEX('Lorri 401b'!L:L,MATCH('Retirement Calculator'!A15,'Lorri 401b'!N:N,0),0)</f>
        <v>3380416.2416896299</v>
      </c>
      <c r="S15" s="25">
        <f t="shared" ca="1" si="7"/>
        <v>6426994.1499821655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3027953.7873529405</v>
      </c>
      <c r="R16" s="25">
        <f t="array" aca="1" ref="R16" ca="1">INDEX('Lorri 401b'!L:L,MATCH('Retirement Calculator'!A16,'Lorri 401b'!N:N,0),0)</f>
        <v>3394501.3093633368</v>
      </c>
      <c r="S16" s="25">
        <f t="shared" ca="1" si="7"/>
        <v>6422455.0967162773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3009252.0659094304</v>
      </c>
      <c r="R17" s="25">
        <f t="array" aca="1" ref="R17" ca="1">INDEX('Lorri 401b'!L:L,MATCH('Retirement Calculator'!A17,'Lorri 401b'!N:N,0),0)</f>
        <v>3408645.0648190174</v>
      </c>
      <c r="S17" s="25">
        <f t="shared" ca="1" si="7"/>
        <v>6417897.1307284478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2990472.4206265723</v>
      </c>
      <c r="R18" s="25">
        <f t="array" aca="1" ref="R18" ca="1">INDEX('Lorri 401b'!L:L,MATCH('Retirement Calculator'!A18,'Lorri 401b'!N:N,0),0)</f>
        <v>3422847.7525890968</v>
      </c>
      <c r="S18" s="25">
        <f t="shared" ca="1" si="7"/>
        <v>6413320.1732156686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2971614.5268217027</v>
      </c>
      <c r="R19" s="25">
        <f t="array" aca="1" ref="R19" ca="1">INDEX('Lorri 401b'!L:L,MATCH('Retirement Calculator'!A19,'Lorri 401b'!N:N,0),0)</f>
        <v>3437109.6182248848</v>
      </c>
      <c r="S19" s="25">
        <f t="shared" ca="1" si="7"/>
        <v>6408724.145046588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2952678.0584593127</v>
      </c>
      <c r="R20" s="25">
        <f t="array" aca="1" ref="R20" ca="1">INDEX('Lorri 401b'!L:L,MATCH('Retirement Calculator'!A20,'Lorri 401b'!N:N,0),0)</f>
        <v>3451430.9083008217</v>
      </c>
      <c r="S20" s="25">
        <f t="shared" ca="1" si="7"/>
        <v>6404108.9667601343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2933662.6881454126</v>
      </c>
      <c r="R21" s="25">
        <f t="array" aca="1" ref="R21" ca="1">INDEX('Lorri 401b'!L:L,MATCH('Retirement Calculator'!A21,'Lorri 401b'!N:N,0),0)</f>
        <v>3465811.8704187418</v>
      </c>
      <c r="S21" s="25">
        <f t="shared" ca="1" si="7"/>
        <v>6399474.5585641544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2914568.0871218713</v>
      </c>
      <c r="R22" s="25">
        <f t="array" aca="1" ref="R22" ca="1">INDEX('Lorri 401b'!L:L,MATCH('Retirement Calculator'!A22,'Lorri 401b'!N:N,0),0)</f>
        <v>3480252.7532121534</v>
      </c>
      <c r="S22" s="25">
        <f t="shared" ca="1" si="7"/>
        <v>6394820.8403340243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2895393.925260732</v>
      </c>
      <c r="R23" s="25">
        <f t="array" aca="1" ref="R23" ca="1">INDEX('Lorri 401b'!L:L,MATCH('Retirement Calculator'!A23,'Lorri 401b'!N:N,0),0)</f>
        <v>3494753.8063505376</v>
      </c>
      <c r="S23" s="25">
        <f t="shared" ca="1" si="7"/>
        <v>6390147.7316112695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2876139.8710585046</v>
      </c>
      <c r="R24" s="25">
        <f t="array" aca="1" ref="R24" ca="1">INDEX('Lorri 401b'!L:L,MATCH('Retirement Calculator'!A24,'Lorri 401b'!N:N,0),0)</f>
        <v>3509315.2805436649</v>
      </c>
      <c r="S24" s="25">
        <f t="shared" ca="1" si="7"/>
        <v>6385455.1516021695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2856805.5916304346</v>
      </c>
      <c r="R25" s="25">
        <f t="array" aca="1" ref="R25" ca="1">INDEX('Lorri 401b'!L:L,MATCH('Retirement Calculator'!A25,'Lorri 401b'!N:N,0),0)</f>
        <v>3523937.4275459303</v>
      </c>
      <c r="S25" s="25">
        <f t="shared" ca="1" si="7"/>
        <v>6380743.0191763649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2837390.7527047475</v>
      </c>
      <c r="R26" s="25">
        <f t="array" aca="1" ref="R26" ca="1">INDEX('Lorri 401b'!L:L,MATCH('Retirement Calculator'!A26,'Lorri 401b'!N:N,0),0)</f>
        <v>3538620.5001607048</v>
      </c>
      <c r="S26" s="25">
        <f t="shared" ca="1" si="7"/>
        <v>6376011.2528654523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2817895.01861687</v>
      </c>
      <c r="R27" s="25">
        <f t="array" aca="1" ref="R27" ca="1">INDEX('Lorri 401b'!L:L,MATCH('Retirement Calculator'!A27,'Lorri 401b'!N:N,0),0)</f>
        <v>3553364.7522447077</v>
      </c>
      <c r="S27" s="25">
        <f t="shared" ca="1" si="7"/>
        <v>6371259.7708615772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2798318.0523036267</v>
      </c>
      <c r="R28" s="25">
        <f t="array" aca="1" ref="R28" ca="1">INDEX('Lorri 401b'!L:L,MATCH('Retirement Calculator'!A28,'Lorri 401b'!N:N,0),0)</f>
        <v>3568170.4387123939</v>
      </c>
      <c r="S28" s="25">
        <f t="shared" ca="1" si="7"/>
        <v>6366488.491016021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2778659.5152974115</v>
      </c>
      <c r="R29" s="25">
        <f t="array" aca="1" ref="R29" ca="1">INDEX('Lorri 401b'!L:L,MATCH('Retirement Calculator'!A29,'Lorri 401b'!N:N,0),0)</f>
        <v>3583037.8155403621</v>
      </c>
      <c r="S29" s="25">
        <f t="shared" ca="1" si="7"/>
        <v>6361697.3308377732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2758919.0677203368</v>
      </c>
      <c r="R30" s="25">
        <f t="array" aca="1" ref="R30" ca="1">INDEX('Lorri 401b'!L:L,MATCH('Retirement Calculator'!A30,'Lorri 401b'!N:N,0),0)</f>
        <v>3597967.1397717805</v>
      </c>
      <c r="S30" s="25">
        <f t="shared" ca="1" si="7"/>
        <v>6356886.2074921168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2739096.3682783577</v>
      </c>
      <c r="R31" s="25">
        <f t="array" aca="1" ref="R31" ca="1">INDEX('Lorri 401b'!L:L,MATCH('Retirement Calculator'!A31,'Lorri 401b'!N:N,0),0)</f>
        <v>3612958.6695208293</v>
      </c>
      <c r="S31" s="25">
        <f t="shared" ca="1" si="7"/>
        <v>6352055.037799187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2719191.0742553701</v>
      </c>
      <c r="R32" s="25">
        <f t="array" aca="1" ref="R32" ca="1">INDEX('Lorri 401b'!L:L,MATCH('Retirement Calculator'!A32,'Lorri 401b'!N:N,0),0)</f>
        <v>3628012.6639771662</v>
      </c>
      <c r="S32" s="25">
        <f t="shared" ca="1" si="7"/>
        <v>6347203.7382325362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2699202.8415072868</v>
      </c>
      <c r="R33" s="25">
        <f t="array" aca="1" ref="R33" ca="1">INDEX('Lorri 401b'!L:L,MATCH('Retirement Calculator'!A33,'Lorri 401b'!N:N,0),0)</f>
        <v>3643129.3834104044</v>
      </c>
      <c r="S33" s="25">
        <f t="shared" ca="1" si="7"/>
        <v>6342332.2249176912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2679131.3244560864</v>
      </c>
      <c r="R34" s="25">
        <f t="array" aca="1" ref="R34" ca="1">INDEX('Lorri 401b'!L:L,MATCH('Retirement Calculator'!A34,'Lorri 401b'!N:N,0),0)</f>
        <v>3658309.0891746143</v>
      </c>
      <c r="S34" s="25">
        <f t="shared" ca="1" si="7"/>
        <v>6337440.4136307007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2658976.1760838395</v>
      </c>
      <c r="R35" s="25">
        <f t="array" aca="1" ref="R35" ca="1">INDEX('Lorri 401b'!L:L,MATCH('Retirement Calculator'!A35,'Lorri 401b'!N:N,0),0)</f>
        <v>3673552.0437128418</v>
      </c>
      <c r="S35" s="25">
        <f t="shared" ca="1" si="7"/>
        <v>6332528.2197966818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2638737.0479267081</v>
      </c>
      <c r="R36" s="25">
        <f t="array" aca="1" ref="R36" ca="1">INDEX('Lorri 401b'!L:L,MATCH('Retirement Calculator'!A36,'Lorri 401b'!N:N,0),0)</f>
        <v>3688858.5105616455</v>
      </c>
      <c r="S36" s="25">
        <f t="shared" ca="1" si="7"/>
        <v>6327595.5584883541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2618413.5900689224</v>
      </c>
      <c r="R37" s="25">
        <f t="array" aca="1" ref="R37" ca="1">INDEX('Lorri 401b'!L:L,MATCH('Retirement Calculator'!A37,'Lorri 401b'!N:N,0),0)</f>
        <v>3704228.7543556523</v>
      </c>
      <c r="S37" s="25">
        <f t="shared" ca="1" si="7"/>
        <v>6322642.3444245746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2598005.4511367292</v>
      </c>
      <c r="R38" s="25">
        <f t="array" aca="1" ref="R38" ca="1">INDEX('Lorri 401b'!L:L,MATCH('Retirement Calculator'!A38,'Lorri 401b'!N:N,0),0)</f>
        <v>3719663.040832134</v>
      </c>
      <c r="S38" s="25">
        <f t="shared" ca="1" si="7"/>
        <v>6317668.4919688627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2577512.2782923183</v>
      </c>
      <c r="R39" s="25">
        <f t="array" aca="1" ref="R39" ca="1">INDEX('Lorri 401b'!L:L,MATCH('Retirement Calculator'!A39,'Lorri 401b'!N:N,0),0)</f>
        <v>3735161.6368356012</v>
      </c>
      <c r="S39" s="25">
        <f t="shared" ca="1" si="7"/>
        <v>6312673.91512792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2556933.7172277225</v>
      </c>
      <c r="R40" s="25">
        <f t="array" aca="1" ref="R40" ca="1">INDEX('Lorri 401b'!L:L,MATCH('Retirement Calculator'!A40,'Lorri 401b'!N:N,0),0)</f>
        <v>3750724.810322416</v>
      </c>
      <c r="S40" s="25">
        <f t="shared" ca="1" si="7"/>
        <v>6307658.5275501385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2536269.4121586909</v>
      </c>
      <c r="R41" s="25">
        <f t="array" aca="1" ref="R41" ca="1">INDEX('Lorri 401b'!L:L,MATCH('Retirement Calculator'!A41,'Lorri 401b'!N:N,0),0)</f>
        <v>3766352.8303654259</v>
      </c>
      <c r="S41" s="25">
        <f t="shared" ca="1" si="7"/>
        <v>6302622.2425241172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2515519.0058185384</v>
      </c>
      <c r="R42" s="25">
        <f t="array" aca="1" ref="R42" ca="1">INDEX('Lorri 401b'!L:L,MATCH('Retirement Calculator'!A42,'Lorri 401b'!N:N,0),0)</f>
        <v>3782045.9671586151</v>
      </c>
      <c r="S42" s="25">
        <f t="shared" ca="1" si="7"/>
        <v>6297564.972977154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2494682.1394519685</v>
      </c>
      <c r="R43" s="25">
        <f t="array" aca="1" ref="R43" ca="1">INDEX('Lorri 401b'!L:L,MATCH('Retirement Calculator'!A43,'Lorri 401b'!N:N,0),0)</f>
        <v>3797804.4920217758</v>
      </c>
      <c r="S43" s="25">
        <f t="shared" ca="1" si="7"/>
        <v>6292486.6314737443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2473758.4528088709</v>
      </c>
      <c r="R44" s="25">
        <f t="array" aca="1" ref="R44" ca="1">INDEX('Lorri 401b'!L:L,MATCH('Retirement Calculator'!A44,'Lorri 401b'!N:N,0),0)</f>
        <v>3813628.6774052</v>
      </c>
      <c r="S44" s="25">
        <f t="shared" ca="1" si="7"/>
        <v>6287387.1302140709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2452747.584138094</v>
      </c>
      <c r="R45" s="25">
        <f t="array" aca="1" ref="R45" ca="1">INDEX('Lorri 401b'!L:L,MATCH('Retirement Calculator'!A45,'Lorri 401b'!N:N,0),0)</f>
        <v>3829518.7968943883</v>
      </c>
      <c r="S45" s="25">
        <f t="shared" ca="1" si="7"/>
        <v>6282266.3810324818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2431649.1701811887</v>
      </c>
      <c r="R46" s="25">
        <f t="array" aca="1" ref="R46" ca="1">INDEX('Lorri 401b'!L:L,MATCH('Retirement Calculator'!A46,'Lorri 401b'!N:N,0),0)</f>
        <v>3845475.1252147816</v>
      </c>
      <c r="S46" s="25">
        <f t="shared" ca="1" si="7"/>
        <v>6277124.2953959703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2410462.8461661297</v>
      </c>
      <c r="R47" s="25">
        <f t="array" aca="1" ref="R47" ca="1">INDEX('Lorri 401b'!L:L,MATCH('Retirement Calculator'!A47,'Lorri 401b'!N:N,0),0)</f>
        <v>3861497.9382365099</v>
      </c>
      <c r="S47" s="25">
        <f t="shared" ca="1" si="7"/>
        <v>6271960.7844026396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2389188.2458010078</v>
      </c>
      <c r="R48" s="25">
        <f t="array" aca="1" ref="R48" ca="1">INDEX('Lorri 401b'!L:L,MATCH('Retirement Calculator'!A48,'Lorri 401b'!N:N,0),0)</f>
        <v>3877587.5129791619</v>
      </c>
      <c r="S48" s="25">
        <f t="shared" ca="1" si="7"/>
        <v>6266775.7587801702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2367825.0012676981</v>
      </c>
      <c r="R49" s="25">
        <f t="array" aca="1" ref="R49" ca="1">INDEX('Lorri 401b'!L:L,MATCH('Retirement Calculator'!A49,'Lorri 401b'!N:N,0),0)</f>
        <v>3893744.127616575</v>
      </c>
      <c r="S49" s="25">
        <f t="shared" ca="1" si="7"/>
        <v>6261569.1288842726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2346372.7432154994</v>
      </c>
      <c r="R50" s="25">
        <f t="array" aca="1" ref="R50" ca="1">INDEX('Lorri 401b'!L:L,MATCH('Retirement Calculator'!A50,'Lorri 401b'!N:N,0),0)</f>
        <v>3909968.0614816439</v>
      </c>
      <c r="S50" s="25">
        <f t="shared" ca="1" si="7"/>
        <v>6256340.8046971429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2324831.10075475</v>
      </c>
      <c r="R51" s="25">
        <f t="array" aca="1" ref="R51" ca="1">INDEX('Lorri 401b'!L:L,MATCH('Retirement Calculator'!A51,'Lorri 401b'!N:N,0),0)</f>
        <v>3926259.5950711509</v>
      </c>
      <c r="S51" s="25">
        <f t="shared" ca="1" si="7"/>
        <v>6251090.6958259009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2303199.701450414</v>
      </c>
      <c r="R52" s="25">
        <f t="array" aca="1" ref="R52" ca="1">INDEX('Lorri 401b'!L:L,MATCH('Retirement Calculator'!A52,'Lorri 401b'!N:N,0),0)</f>
        <v>3942619.0100506139</v>
      </c>
      <c r="S52" s="25">
        <f t="shared" ca="1" si="7"/>
        <v>6245818.7115010284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30412.244538569641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8740.8254614303496</v>
      </c>
      <c r="P53" s="25">
        <f t="shared" si="6"/>
        <v>30412.244538569641</v>
      </c>
      <c r="Q53" s="25">
        <f t="array" aca="1" ref="Q53" ca="1">INDEX('Isaac 401k'!L:L,MATCH('Retirement Calculator'!A53,'Isaac 401k'!N:N,0),0)</f>
        <v>2282257.4046489769</v>
      </c>
      <c r="R53" s="25">
        <f t="array" aca="1" ref="R53" ca="1">INDEX('Lorri 401b'!L:L,MATCH('Retirement Calculator'!A53,'Lorri 401b'!N:N,0),0)</f>
        <v>3959046.5892591579</v>
      </c>
      <c r="S53" s="25">
        <f t="shared" ca="1" si="7"/>
        <v>6241303.9939081352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30412.244538569641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8740.8254614303496</v>
      </c>
      <c r="P54" s="25">
        <f t="shared" si="6"/>
        <v>30412.244538569641</v>
      </c>
      <c r="Q54" s="25">
        <f t="array" aca="1" ref="Q54" ca="1">INDEX('Isaac 401k'!L:L,MATCH('Retirement Calculator'!A54,'Isaac 401k'!N:N,0),0)</f>
        <v>2261227.8482775339</v>
      </c>
      <c r="R54" s="25">
        <f t="array" aca="1" ref="R54" ca="1">INDEX('Lorri 401b'!L:L,MATCH('Retirement Calculator'!A54,'Lorri 401b'!N:N,0),0)</f>
        <v>3975542.6167144044</v>
      </c>
      <c r="S54" s="25">
        <f t="shared" ca="1" si="7"/>
        <v>6236770.4649919383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30412.244538569641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8740.8254614303496</v>
      </c>
      <c r="P55" s="25">
        <f t="shared" si="6"/>
        <v>30412.244538569641</v>
      </c>
      <c r="Q55" s="25">
        <f t="array" aca="1" ref="Q55" ca="1">INDEX('Isaac 401k'!L:L,MATCH('Retirement Calculator'!A55,'Isaac 401k'!N:N,0),0)</f>
        <v>2240110.6687545432</v>
      </c>
      <c r="R55" s="25">
        <f t="array" aca="1" ref="R55" ca="1">INDEX('Lorri 401b'!L:L,MATCH('Retirement Calculator'!A55,'Lorri 401b'!N:N,0),0)</f>
        <v>3992107.377617381</v>
      </c>
      <c r="S55" s="25">
        <f t="shared" ca="1" si="7"/>
        <v>6232218.0463719238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30412.244538569641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8740.8254614303496</v>
      </c>
      <c r="P56" s="25">
        <f t="shared" si="6"/>
        <v>30412.244538569641</v>
      </c>
      <c r="Q56" s="25">
        <f t="array" aca="1" ref="Q56" ca="1">INDEX('Isaac 401k'!L:L,MATCH('Retirement Calculator'!A56,'Isaac 401k'!N:N,0),0)</f>
        <v>2218905.50098354</v>
      </c>
      <c r="R56" s="25">
        <f t="array" aca="1" ref="R56" ca="1">INDEX('Lorri 401b'!L:L,MATCH('Retirement Calculator'!A56,'Lorri 401b'!N:N,0),0)</f>
        <v>4008741.1583574535</v>
      </c>
      <c r="S56" s="25">
        <f t="shared" ca="1" si="7"/>
        <v>6227646.6593409935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30412.244538569641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8740.8254614303496</v>
      </c>
      <c r="P57" s="25">
        <f t="shared" si="6"/>
        <v>30412.244538569641</v>
      </c>
      <c r="Q57" s="25">
        <f t="array" aca="1" ref="Q57" ca="1">INDEX('Isaac 401k'!L:L,MATCH('Retirement Calculator'!A57,'Isaac 401k'!N:N,0),0)</f>
        <v>2197611.9783468242</v>
      </c>
      <c r="R57" s="25">
        <f t="array" aca="1" ref="R57" ca="1">INDEX('Lorri 401b'!L:L,MATCH('Retirement Calculator'!A57,'Lorri 401b'!N:N,0),0)</f>
        <v>4025444.2465172764</v>
      </c>
      <c r="S57" s="25">
        <f t="shared" ca="1" si="7"/>
        <v>6223056.224864101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30412.244538569641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8740.8254614303496</v>
      </c>
      <c r="P58" s="25">
        <f t="shared" si="6"/>
        <v>30412.244538569641</v>
      </c>
      <c r="Q58" s="25">
        <f t="array" aca="1" ref="Q58" ca="1">INDEX('Isaac 401k'!L:L,MATCH('Retirement Calculator'!A58,'Isaac 401k'!N:N,0),0)</f>
        <v>2176229.7326991223</v>
      </c>
      <c r="R58" s="25">
        <f t="array" aca="1" ref="R58" ca="1">INDEX('Lorri 401b'!L:L,MATCH('Retirement Calculator'!A58,'Lorri 401b'!N:N,0),0)</f>
        <v>4042216.9308777652</v>
      </c>
      <c r="S58" s="25">
        <f t="shared" ca="1" si="7"/>
        <v>6218446.6635768879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30412.244538569641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8740.8254614303496</v>
      </c>
      <c r="P59" s="25">
        <f t="shared" si="6"/>
        <v>30412.244538569641</v>
      </c>
      <c r="Q59" s="25">
        <f t="array" aca="1" ref="Q59" ca="1">INDEX('Isaac 401k'!L:L,MATCH('Retirement Calculator'!A59,'Isaac 401k'!N:N,0),0)</f>
        <v>2154758.3943612212</v>
      </c>
      <c r="R59" s="25">
        <f t="array" aca="1" ref="R59" ca="1">INDEX('Lorri 401b'!L:L,MATCH('Retirement Calculator'!A59,'Lorri 401b'!N:N,0),0)</f>
        <v>4059059.5014230893</v>
      </c>
      <c r="S59" s="25">
        <f t="shared" ca="1" si="7"/>
        <v>6213817.895784311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30412.244538569641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8740.8254614303496</v>
      </c>
      <c r="P60" s="25">
        <f t="shared" si="6"/>
        <v>30412.244538569641</v>
      </c>
      <c r="Q60" s="25">
        <f t="array" aca="1" ref="Q60" ca="1">INDEX('Isaac 401k'!L:L,MATCH('Retirement Calculator'!A60,'Isaac 401k'!N:N,0),0)</f>
        <v>2133197.5921135792</v>
      </c>
      <c r="R60" s="25">
        <f t="array" aca="1" ref="R60" ca="1">INDEX('Lorri 401b'!L:L,MATCH('Retirement Calculator'!A60,'Lorri 401b'!N:N,0),0)</f>
        <v>4075972.2493456854</v>
      </c>
      <c r="S60" s="25">
        <f t="shared" ca="1" si="7"/>
        <v>6209169.841459265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30412.244538569641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8740.8254614303496</v>
      </c>
      <c r="P61" s="25">
        <f t="shared" si="6"/>
        <v>30412.244538569641</v>
      </c>
      <c r="Q61" s="25">
        <f t="array" aca="1" ref="Q61" ca="1">INDEX('Isaac 401k'!L:L,MATCH('Retirement Calculator'!A61,'Isaac 401k'!N:N,0),0)</f>
        <v>2111546.9531899053</v>
      </c>
      <c r="R61" s="25">
        <f t="array" aca="1" ref="R61" ca="1">INDEX('Lorri 401b'!L:L,MATCH('Retirement Calculator'!A61,'Lorri 401b'!N:N,0),0)</f>
        <v>4092955.4670512923</v>
      </c>
      <c r="S61" s="25">
        <f t="shared" ca="1" si="7"/>
        <v>6204502.4202411976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30412.244538569641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8740.8254614303496</v>
      </c>
      <c r="P62" s="25">
        <f t="shared" si="6"/>
        <v>30412.244538569641</v>
      </c>
      <c r="Q62" s="25">
        <f t="array" aca="1" ref="Q62" ca="1">INDEX('Isaac 401k'!L:L,MATCH('Retirement Calculator'!A62,'Isaac 401k'!N:N,0),0)</f>
        <v>2089806.1032707163</v>
      </c>
      <c r="R62" s="25">
        <f t="array" aca="1" ref="R62" ca="1">INDEX('Lorri 401b'!L:L,MATCH('Retirement Calculator'!A62,'Lorri 401b'!N:N,0),0)</f>
        <v>4110009.4481640062</v>
      </c>
      <c r="S62" s="25">
        <f t="shared" ca="1" si="7"/>
        <v>6199815.5514347227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30412.244538569641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8740.8254614303496</v>
      </c>
      <c r="P63" s="25">
        <f t="shared" si="6"/>
        <v>30412.244538569641</v>
      </c>
      <c r="Q63" s="25">
        <f t="array" aca="1" ref="Q63" ca="1">INDEX('Isaac 401k'!L:L,MATCH('Retirement Calculator'!A63,'Isaac 401k'!N:N,0),0)</f>
        <v>2067974.6664768639</v>
      </c>
      <c r="R63" s="25">
        <f t="array" aca="1" ref="R63" ca="1">INDEX('Lorri 401b'!L:L,MATCH('Retirement Calculator'!A63,'Lorri 401b'!N:N,0),0)</f>
        <v>4127134.487531356</v>
      </c>
      <c r="S63" s="25">
        <f t="shared" ca="1" si="7"/>
        <v>6195109.1540082199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30412.244538569641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8740.8254614303496</v>
      </c>
      <c r="P64" s="25">
        <f t="shared" si="6"/>
        <v>30412.244538569641</v>
      </c>
      <c r="Q64" s="25">
        <f t="array" aca="1" ref="Q64" ca="1">INDEX('Isaac 401k'!L:L,MATCH('Retirement Calculator'!A64,'Isaac 401k'!N:N,0),0)</f>
        <v>2046052.2653630371</v>
      </c>
      <c r="R64" s="25">
        <f t="array" aca="1" ref="R64" ca="1">INDEX('Lorri 401b'!L:L,MATCH('Retirement Calculator'!A64,'Lorri 401b'!N:N,0),0)</f>
        <v>4144330.8812294034</v>
      </c>
      <c r="S64" s="25">
        <f t="shared" ca="1" si="7"/>
        <v>6190383.1465924401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30412.244538569641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8740.8254614303496</v>
      </c>
      <c r="P65" s="25">
        <f t="shared" si="6"/>
        <v>30412.244538569641</v>
      </c>
      <c r="Q65" s="25">
        <f t="array" aca="1" ref="Q65" ca="1">INDEX('Isaac 401k'!L:L,MATCH('Retirement Calculator'!A65,'Isaac 401k'!N:N,0),0)</f>
        <v>2024038.5209112361</v>
      </c>
      <c r="R65" s="25">
        <f t="array" aca="1" ref="R65" ca="1">INDEX('Lorri 401b'!L:L,MATCH('Retirement Calculator'!A65,'Lorri 401b'!N:N,0),0)</f>
        <v>4161598.9265678595</v>
      </c>
      <c r="S65" s="25">
        <f t="shared" ca="1" si="7"/>
        <v>6185637.4474790953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30412.244538569641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8740.8254614303496</v>
      </c>
      <c r="P66" s="25">
        <f t="shared" si="6"/>
        <v>30412.244538569641</v>
      </c>
      <c r="Q66" s="25">
        <f t="array" aca="1" ref="Q66" ca="1">INDEX('Isaac 401k'!L:L,MATCH('Retirement Calculator'!A66,'Isaac 401k'!N:N,0),0)</f>
        <v>2001933.0525242193</v>
      </c>
      <c r="R66" s="25">
        <f t="array" aca="1" ref="R66" ca="1">INDEX('Lorri 401b'!L:L,MATCH('Retirement Calculator'!A66,'Lorri 401b'!N:N,0),0)</f>
        <v>4178938.9220952257</v>
      </c>
      <c r="S66" s="25">
        <f t="shared" ca="1" si="7"/>
        <v>6180871.9746194445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30412.244538569641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8740.8254614303496</v>
      </c>
      <c r="P67" s="25">
        <f t="shared" si="6"/>
        <v>30412.244538569641</v>
      </c>
      <c r="Q67" s="25">
        <f t="array" aca="1" ref="Q67" ca="1">INDEX('Isaac 401k'!L:L,MATCH('Retirement Calculator'!A67,'Isaac 401k'!N:N,0),0)</f>
        <v>1979735.4780189232</v>
      </c>
      <c r="R67" s="25">
        <f t="array" aca="1" ref="R67" ca="1">INDEX('Lorri 401b'!L:L,MATCH('Retirement Calculator'!A67,'Lorri 401b'!N:N,0),0)</f>
        <v>4196351.1676039556</v>
      </c>
      <c r="S67" s="25">
        <f t="shared" ca="1" si="7"/>
        <v>6176086.6456228793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30412.244538569641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8740.8254614303496</v>
      </c>
      <c r="P68" s="25">
        <f t="shared" si="6"/>
        <v>30412.244538569641</v>
      </c>
      <c r="Q68" s="25">
        <f t="array" aca="1" ref="Q68" ca="1">INDEX('Isaac 401k'!L:L,MATCH('Retirement Calculator'!A68,'Isaac 401k'!N:N,0),0)</f>
        <v>1957445.4136198552</v>
      </c>
      <c r="R68" s="25">
        <f t="array" aca="1" ref="R68" ca="1">INDEX('Lorri 401b'!L:L,MATCH('Retirement Calculator'!A68,'Lorri 401b'!N:N,0),0)</f>
        <v>4213835.9641356384</v>
      </c>
      <c r="S68" s="25">
        <f t="shared" ca="1" si="7"/>
        <v>6171281.3777554939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30412.244538569641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8740.8254614303496</v>
      </c>
      <c r="P69" s="25">
        <f t="shared" si="6"/>
        <v>30412.244538569641</v>
      </c>
      <c r="Q69" s="25">
        <f t="array" aca="1" ref="Q69" ca="1">INDEX('Isaac 401k'!L:L,MATCH('Retirement Calculator'!A69,'Isaac 401k'!N:N,0),0)</f>
        <v>1935062.4739524575</v>
      </c>
      <c r="R69" s="25">
        <f t="array" aca="1" ref="R69" ca="1">INDEX('Lorri 401b'!L:L,MATCH('Retirement Calculator'!A69,'Lorri 401b'!N:N,0),0)</f>
        <v>4231393.6139862034</v>
      </c>
      <c r="S69" s="25">
        <f t="shared" ca="1" si="7"/>
        <v>6166456.0879386608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30412.244538569641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8740.8254614303496</v>
      </c>
      <c r="P70" s="25">
        <f t="shared" si="6"/>
        <v>30412.244538569641</v>
      </c>
      <c r="Q70" s="25">
        <f t="array" aca="1" ref="Q70" ca="1">INDEX('Isaac 401k'!L:L,MATCH('Retirement Calculator'!A70,'Isaac 401k'!N:N,0),0)</f>
        <v>1912586.2720364458</v>
      </c>
      <c r="R70" s="25">
        <f t="array" aca="1" ref="R70" ca="1">INDEX('Lorri 401b'!L:L,MATCH('Retirement Calculator'!A70,'Lorri 401b'!N:N,0),0)</f>
        <v>4249024.4207111457</v>
      </c>
      <c r="S70" s="25">
        <f t="shared" ca="1" si="7"/>
        <v>6161610.6927475911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30412.244538569641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8740.8254614303496</v>
      </c>
      <c r="P71" s="25">
        <f t="shared" si="6"/>
        <v>30412.244538569641</v>
      </c>
      <c r="Q71" s="25">
        <f t="array" aca="1" ref="Q71" ca="1">INDEX('Isaac 401k'!L:L,MATCH('Retirement Calculator'!A71,'Isaac 401k'!N:N,0),0)</f>
        <v>1890016.4192791174</v>
      </c>
      <c r="R71" s="25">
        <f t="array" aca="1" ref="R71" ca="1">INDEX('Lorri 401b'!L:L,MATCH('Retirement Calculator'!A71,'Lorri 401b'!N:N,0),0)</f>
        <v>4266728.6891307756</v>
      </c>
      <c r="S71" s="25">
        <f t="shared" ca="1" si="7"/>
        <v>6156745.1084098928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30412.244538569641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8740.8254614303496</v>
      </c>
      <c r="P72" s="25">
        <f t="shared" si="6"/>
        <v>30412.244538569641</v>
      </c>
      <c r="Q72" s="25">
        <f t="array" aca="1" ref="Q72" ca="1">INDEX('Isaac 401k'!L:L,MATCH('Retirement Calculator'!A72,'Isaac 401k'!N:N,0),0)</f>
        <v>1867352.5254686335</v>
      </c>
      <c r="R72" s="25">
        <f t="array" aca="1" ref="R72" ca="1">INDEX('Lorri 401b'!L:L,MATCH('Retirement Calculator'!A72,'Lorri 401b'!N:N,0),0)</f>
        <v>4284506.7253354872</v>
      </c>
      <c r="S72" s="25">
        <f t="shared" ca="1" si="7"/>
        <v>6151859.2508041207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30412.244538569641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8740.8254614303496</v>
      </c>
      <c r="P73" s="25">
        <f t="shared" si="6"/>
        <v>30412.244538569641</v>
      </c>
      <c r="Q73" s="25">
        <f t="array" aca="1" ref="Q73" ca="1">INDEX('Isaac 401k'!L:L,MATCH('Retirement Calculator'!A73,'Isaac 401k'!N:N,0),0)</f>
        <v>1844594.1987672725</v>
      </c>
      <c r="R73" s="25">
        <f t="array" aca="1" ref="R73" ca="1">INDEX('Lorri 401b'!L:L,MATCH('Retirement Calculator'!A73,'Lorri 401b'!N:N,0),0)</f>
        <v>4302358.8366910517</v>
      </c>
      <c r="S73" s="25">
        <f t="shared" ca="1" si="7"/>
        <v>6146953.0354583245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30412.244538569641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8740.8254614303496</v>
      </c>
      <c r="P74" s="25">
        <f t="shared" si="6"/>
        <v>30412.244538569641</v>
      </c>
      <c r="Q74" s="25">
        <f t="array" aca="1" ref="Q74" ca="1">INDEX('Isaac 401k'!L:L,MATCH('Retirement Calculator'!A74,'Isaac 401k'!N:N,0),0)</f>
        <v>1821741.0457046558</v>
      </c>
      <c r="R74" s="25">
        <f t="array" aca="1" ref="R74" ca="1">INDEX('Lorri 401b'!L:L,MATCH('Retirement Calculator'!A74,'Lorri 401b'!N:N,0),0)</f>
        <v>4320285.3318439312</v>
      </c>
      <c r="S74" s="25">
        <f t="shared" ca="1" si="7"/>
        <v>6142026.3775485866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30412.244538569641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8740.8254614303496</v>
      </c>
      <c r="P75" s="25">
        <f t="shared" si="6"/>
        <v>30412.244538569641</v>
      </c>
      <c r="Q75" s="25">
        <f t="array" aca="1" ref="Q75" ca="1">INDEX('Isaac 401k'!L:L,MATCH('Retirement Calculator'!A75,'Isaac 401k'!N:N,0),0)</f>
        <v>1798792.6711709448</v>
      </c>
      <c r="R75" s="25">
        <f t="array" aca="1" ref="R75" ca="1">INDEX('Lorri 401b'!L:L,MATCH('Retirement Calculator'!A75,'Lorri 401b'!N:N,0),0)</f>
        <v>4338286.5207266146</v>
      </c>
      <c r="S75" s="25">
        <f t="shared" ca="1" si="7"/>
        <v>6137079.1918975599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30412.244538569641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8740.8254614303496</v>
      </c>
      <c r="P76" s="25">
        <f t="shared" si="6"/>
        <v>30412.244538569641</v>
      </c>
      <c r="Q76" s="25">
        <f t="array" aca="1" ref="Q76" ca="1">INDEX('Isaac 401k'!L:L,MATCH('Retirement Calculator'!A76,'Isaac 401k'!N:N,0),0)</f>
        <v>1775748.6784100102</v>
      </c>
      <c r="R76" s="25">
        <f t="array" aca="1" ref="R76" ca="1">INDEX('Lorri 401b'!L:L,MATCH('Retirement Calculator'!A76,'Lorri 401b'!N:N,0),0)</f>
        <v>4356362.7145629758</v>
      </c>
      <c r="S76" s="25">
        <f t="shared" ca="1" si="7"/>
        <v>6132111.3929729862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30412.244538569641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8740.8254614303496</v>
      </c>
      <c r="P77" s="25">
        <f t="shared" si="6"/>
        <v>30412.244538569641</v>
      </c>
      <c r="Q77" s="25">
        <f t="array" aca="1" ref="Q77" ca="1">INDEX('Isaac 401k'!L:L,MATCH('Retirement Calculator'!A77,'Isaac 401k'!N:N,0),0)</f>
        <v>1752608.6690125717</v>
      </c>
      <c r="R77" s="25">
        <f t="array" aca="1" ref="R77" ca="1">INDEX('Lorri 401b'!L:L,MATCH('Retirement Calculator'!A77,'Lorri 401b'!N:N,0),0)</f>
        <v>4374514.2258736547</v>
      </c>
      <c r="S77" s="25">
        <f t="shared" ca="1" si="7"/>
        <v>6127122.8948862264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8496.5728791855872</v>
      </c>
      <c r="K78" s="25">
        <f t="shared" si="4"/>
        <v>21915.671659384057</v>
      </c>
      <c r="L78" s="25"/>
      <c r="N78" s="25">
        <f>'Combined Retirement'!$C$18/12</f>
        <v>39153.069999999992</v>
      </c>
      <c r="O78" s="25">
        <f t="shared" si="5"/>
        <v>8740.8254614303496</v>
      </c>
      <c r="P78" s="25">
        <f t="shared" si="6"/>
        <v>30412.244538569641</v>
      </c>
      <c r="Q78" s="25">
        <f t="array" aca="1" ref="Q78" ca="1">INDEX('Isaac 401k'!L:L,MATCH('Retirement Calculator'!A78,'Isaac 401k'!N:N,0),0)</f>
        <v>1751379.2298672751</v>
      </c>
      <c r="R78" s="25">
        <f t="array" aca="1" ref="R78" ca="1">INDEX('Lorri 401b'!L:L,MATCH('Retirement Calculator'!A78,'Lorri 401b'!N:N,0),0)</f>
        <v>4370734.3815234965</v>
      </c>
      <c r="S78" s="25">
        <f t="shared" ca="1" si="7"/>
        <v>6122113.6113907713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8496.5728791855872</v>
      </c>
      <c r="K79" s="25">
        <f t="shared" si="4"/>
        <v>21915.671659384057</v>
      </c>
      <c r="L79" s="25"/>
      <c r="N79" s="25">
        <f>'Combined Retirement'!$C$18/12</f>
        <v>39153.069999999992</v>
      </c>
      <c r="O79" s="25">
        <f t="shared" si="5"/>
        <v>8740.8254614303496</v>
      </c>
      <c r="P79" s="25">
        <f t="shared" si="6"/>
        <v>30412.244538569641</v>
      </c>
      <c r="Q79" s="25">
        <f t="array" aca="1" ref="Q79" ca="1">INDEX('Isaac 401k'!L:L,MATCH('Retirement Calculator'!A79,'Isaac 401k'!N:N,0),0)</f>
        <v>1750144.6680588732</v>
      </c>
      <c r="R79" s="25">
        <f t="array" aca="1" ref="R79" ca="1">INDEX('Lorri 401b'!L:L,MATCH('Retirement Calculator'!A79,'Lorri 401b'!N:N,0),0)</f>
        <v>4366938.7878218796</v>
      </c>
      <c r="S79" s="25">
        <f t="shared" ca="1" si="7"/>
        <v>6117083.4558807528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8496.5728791855872</v>
      </c>
      <c r="K80" s="25">
        <f t="shared" si="4"/>
        <v>21915.671659384057</v>
      </c>
      <c r="L80" s="25"/>
      <c r="N80" s="25">
        <f>'Combined Retirement'!$C$18/12</f>
        <v>39153.069999999992</v>
      </c>
      <c r="O80" s="25">
        <f t="shared" si="5"/>
        <v>8740.8254614303496</v>
      </c>
      <c r="P80" s="25">
        <f t="shared" si="6"/>
        <v>30412.244538569641</v>
      </c>
      <c r="Q80" s="25">
        <f t="array" aca="1" ref="Q80" ca="1">INDEX('Isaac 401k'!L:L,MATCH('Retirement Calculator'!A80,'Isaac 401k'!N:N,0),0)</f>
        <v>1748904.9622429362</v>
      </c>
      <c r="R80" s="25">
        <f t="array" aca="1" ref="R80" ca="1">INDEX('Lorri 401b'!L:L,MATCH('Retirement Calculator'!A80,'Lorri 401b'!N:N,0),0)</f>
        <v>4363127.3791465061</v>
      </c>
      <c r="S80" s="25">
        <f t="shared" ca="1" si="7"/>
        <v>6112032.3413894419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8496.5728791855872</v>
      </c>
      <c r="K81" s="25">
        <f t="shared" si="4"/>
        <v>21915.671659384057</v>
      </c>
      <c r="L81" s="25"/>
      <c r="N81" s="25">
        <f>'Combined Retirement'!$C$18/12</f>
        <v>39153.069999999992</v>
      </c>
      <c r="O81" s="25">
        <f t="shared" si="5"/>
        <v>8740.8254614303496</v>
      </c>
      <c r="P81" s="25">
        <f t="shared" si="6"/>
        <v>30412.244538569641</v>
      </c>
      <c r="Q81" s="25">
        <f t="array" aca="1" ref="Q81" ca="1">INDEX('Isaac 401k'!L:L,MATCH('Retirement Calculator'!A81,'Isaac 401k'!N:N,0),0)</f>
        <v>1747660.0909860996</v>
      </c>
      <c r="R81" s="25">
        <f t="array" aca="1" ref="R81" ca="1">INDEX('Lorri 401b'!L:L,MATCH('Retirement Calculator'!A81,'Lorri 401b'!N:N,0),0)</f>
        <v>4359300.0896016518</v>
      </c>
      <c r="S81" s="25">
        <f t="shared" ca="1" si="7"/>
        <v>6106960.1805877518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8496.5728791855872</v>
      </c>
      <c r="K82" s="25">
        <f t="shared" si="4"/>
        <v>21915.671659384057</v>
      </c>
      <c r="L82" s="25"/>
      <c r="N82" s="25">
        <f>'Combined Retirement'!$C$18/12</f>
        <v>39153.069999999992</v>
      </c>
      <c r="O82" s="25">
        <f t="shared" si="5"/>
        <v>8740.8254614303496</v>
      </c>
      <c r="P82" s="25">
        <f t="shared" si="6"/>
        <v>30412.244538569641</v>
      </c>
      <c r="Q82" s="25">
        <f t="array" aca="1" ref="Q82" ca="1">INDEX('Isaac 401k'!L:L,MATCH('Retirement Calculator'!A82,'Isaac 401k'!N:N,0),0)</f>
        <v>1746410.0327656928</v>
      </c>
      <c r="R82" s="25">
        <f t="array" aca="1" ref="R82" ca="1">INDEX('Lorri 401b'!L:L,MATCH('Retirement Calculator'!A82,'Lorri 401b'!N:N,0),0)</f>
        <v>4355456.8530170275</v>
      </c>
      <c r="S82" s="25">
        <f t="shared" ca="1" si="7"/>
        <v>6101866.8857827205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8496.5728791855872</v>
      </c>
      <c r="K83" s="25">
        <f t="shared" si="4"/>
        <v>21915.671659384057</v>
      </c>
      <c r="L83" s="25"/>
      <c r="N83" s="25">
        <f>'Combined Retirement'!$C$18/12</f>
        <v>39153.069999999992</v>
      </c>
      <c r="O83" s="25">
        <f t="shared" si="5"/>
        <v>8740.8254614303496</v>
      </c>
      <c r="P83" s="25">
        <f t="shared" si="6"/>
        <v>30412.244538569641</v>
      </c>
      <c r="Q83" s="25">
        <f t="array" aca="1" ref="Q83" ca="1">INDEX('Isaac 401k'!L:L,MATCH('Retirement Calculator'!A83,'Isaac 401k'!N:N,0),0)</f>
        <v>1745154.7659693675</v>
      </c>
      <c r="R83" s="25">
        <f t="array" aca="1" ref="R83" ca="1">INDEX('Lorri 401b'!L:L,MATCH('Retirement Calculator'!A83,'Lorri 401b'!N:N,0),0)</f>
        <v>4351597.6029466335</v>
      </c>
      <c r="S83" s="25">
        <f t="shared" ca="1" si="7"/>
        <v>6096752.3689160012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8496.5728791855872</v>
      </c>
      <c r="K84" s="25">
        <f t="shared" si="4"/>
        <v>21915.671659384057</v>
      </c>
      <c r="L84" s="25"/>
      <c r="N84" s="25">
        <f>'Combined Retirement'!$C$18/12</f>
        <v>39153.069999999992</v>
      </c>
      <c r="O84" s="25">
        <f t="shared" si="5"/>
        <v>8740.8254614303496</v>
      </c>
      <c r="P84" s="25">
        <f t="shared" si="6"/>
        <v>30412.244538569641</v>
      </c>
      <c r="Q84" s="25">
        <f t="array" aca="1" ref="Q84" ca="1">INDEX('Isaac 401k'!L:L,MATCH('Retirement Calculator'!A84,'Isaac 401k'!N:N,0),0)</f>
        <v>1743894.2688947243</v>
      </c>
      <c r="R84" s="25">
        <f t="array" aca="1" ref="R84" ca="1">INDEX('Lorri 401b'!L:L,MATCH('Retirement Calculator'!A84,'Lorri 401b'!N:N,0),0)</f>
        <v>4347722.2726676129</v>
      </c>
      <c r="S84" s="25">
        <f t="shared" ca="1" si="7"/>
        <v>6091616.5415623374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8496.5728791855872</v>
      </c>
      <c r="K85" s="25">
        <f t="shared" si="4"/>
        <v>21915.671659384057</v>
      </c>
      <c r="L85" s="25"/>
      <c r="N85" s="25">
        <f>'Combined Retirement'!$C$18/12</f>
        <v>39153.069999999992</v>
      </c>
      <c r="O85" s="25">
        <f t="shared" si="5"/>
        <v>8740.8254614303496</v>
      </c>
      <c r="P85" s="25">
        <f t="shared" si="6"/>
        <v>30412.244538569641</v>
      </c>
      <c r="Q85" s="25">
        <f t="array" aca="1" ref="Q85" ca="1">INDEX('Isaac 401k'!L:L,MATCH('Retirement Calculator'!A85,'Isaac 401k'!N:N,0),0)</f>
        <v>1742628.5197489366</v>
      </c>
      <c r="R85" s="25">
        <f t="array" aca="1" ref="R85" ca="1">INDEX('Lorri 401b'!L:L,MATCH('Retirement Calculator'!A85,'Lorri 401b'!N:N,0),0)</f>
        <v>4343830.795179097</v>
      </c>
      <c r="S85" s="25">
        <f t="shared" ca="1" si="7"/>
        <v>6086459.3149280334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8496.5728791855872</v>
      </c>
      <c r="K86" s="25">
        <f t="shared" si="4"/>
        <v>21915.671659384057</v>
      </c>
      <c r="L86" s="25"/>
      <c r="N86" s="25">
        <f>'Combined Retirement'!$C$18/12</f>
        <v>39153.069999999992</v>
      </c>
      <c r="O86" s="25">
        <f t="shared" si="5"/>
        <v>8740.8254614303496</v>
      </c>
      <c r="P86" s="25">
        <f t="shared" si="6"/>
        <v>30412.244538569641</v>
      </c>
      <c r="Q86" s="25">
        <f t="array" aca="1" ref="Q86" ca="1">INDEX('Isaac 401k'!L:L,MATCH('Retirement Calculator'!A86,'Isaac 401k'!N:N,0),0)</f>
        <v>1741357.4966483749</v>
      </c>
      <c r="R86" s="25">
        <f t="array" aca="1" ref="R86" ca="1">INDEX('Lorri 401b'!L:L,MATCH('Retirement Calculator'!A86,'Lorri 401b'!N:N,0),0)</f>
        <v>4339923.1032010457</v>
      </c>
      <c r="S86" s="25">
        <f t="shared" ca="1" si="7"/>
        <v>6081280.5998494206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8496.5728791855872</v>
      </c>
      <c r="K87" s="25">
        <f t="shared" si="4"/>
        <v>21915.671659384057</v>
      </c>
      <c r="L87" s="25"/>
      <c r="N87" s="25">
        <f>'Combined Retirement'!$C$18/12</f>
        <v>39153.069999999992</v>
      </c>
      <c r="O87" s="25">
        <f t="shared" si="5"/>
        <v>8740.8254614303496</v>
      </c>
      <c r="P87" s="25">
        <f t="shared" si="6"/>
        <v>30412.244538569641</v>
      </c>
      <c r="Q87" s="25">
        <f t="array" aca="1" ref="Q87" ca="1">INDEX('Isaac 401k'!L:L,MATCH('Retirement Calculator'!A87,'Isaac 401k'!N:N,0),0)</f>
        <v>1740081.1776182277</v>
      </c>
      <c r="R87" s="25">
        <f t="array" aca="1" ref="R87" ca="1">INDEX('Lorri 401b'!L:L,MATCH('Retirement Calculator'!A87,'Lorri 401b'!N:N,0),0)</f>
        <v>4335999.1291730851</v>
      </c>
      <c r="S87" s="25">
        <f t="shared" ca="1" si="7"/>
        <v>6076080.306791313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8496.5728791855872</v>
      </c>
      <c r="K88" s="25">
        <f t="shared" si="4"/>
        <v>21915.671659384057</v>
      </c>
      <c r="L88" s="25"/>
      <c r="N88" s="25">
        <f>'Combined Retirement'!$C$18/12</f>
        <v>39153.069999999992</v>
      </c>
      <c r="O88" s="25">
        <f t="shared" si="5"/>
        <v>8740.8254614303496</v>
      </c>
      <c r="P88" s="25">
        <f t="shared" si="6"/>
        <v>30412.244538569641</v>
      </c>
      <c r="Q88" s="25">
        <f t="array" aca="1" ref="Q88" ca="1">INDEX('Isaac 401k'!L:L,MATCH('Retirement Calculator'!A88,'Isaac 401k'!N:N,0),0)</f>
        <v>1738799.5405921214</v>
      </c>
      <c r="R88" s="25">
        <f t="array" aca="1" ref="R88" ca="1">INDEX('Lorri 401b'!L:L,MATCH('Retirement Calculator'!A88,'Lorri 401b'!N:N,0),0)</f>
        <v>4332058.8052533418</v>
      </c>
      <c r="S88" s="25">
        <f t="shared" ca="1" si="7"/>
        <v>6070858.3458454628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8496.5728791855872</v>
      </c>
      <c r="K89" s="25">
        <f t="shared" si="4"/>
        <v>21915.671659384057</v>
      </c>
      <c r="L89" s="25"/>
      <c r="N89" s="25">
        <f>'Combined Retirement'!$C$18/12</f>
        <v>39153.069999999992</v>
      </c>
      <c r="O89" s="25">
        <f t="shared" si="5"/>
        <v>8740.8254614303496</v>
      </c>
      <c r="P89" s="25">
        <f t="shared" si="6"/>
        <v>30412.244538569641</v>
      </c>
      <c r="Q89" s="25">
        <f t="array" aca="1" ref="Q89" ca="1">INDEX('Isaac 401k'!L:L,MATCH('Retirement Calculator'!A89,'Isaac 401k'!N:N,0),0)</f>
        <v>1737512.5634117397</v>
      </c>
      <c r="R89" s="25">
        <f t="array" aca="1" ref="R89" ca="1">INDEX('Lorri 401b'!L:L,MATCH('Retirement Calculator'!A89,'Lorri 401b'!N:N,0),0)</f>
        <v>4328102.0633172663</v>
      </c>
      <c r="S89" s="25">
        <f t="shared" ca="1" si="7"/>
        <v>6065614.6267290059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8496.5728791855872</v>
      </c>
      <c r="K90" s="25">
        <f t="shared" si="4"/>
        <v>21915.671659384057</v>
      </c>
      <c r="L90" s="25"/>
      <c r="N90" s="25">
        <f>'Combined Retirement'!$C$18/12</f>
        <v>39153.069999999992</v>
      </c>
      <c r="O90" s="25">
        <f t="shared" si="5"/>
        <v>8740.8254614303496</v>
      </c>
      <c r="P90" s="25">
        <f t="shared" si="6"/>
        <v>30412.244538569641</v>
      </c>
      <c r="Q90" s="25">
        <f t="array" aca="1" ref="Q90" ca="1">INDEX('Isaac 401k'!L:L,MATCH('Retirement Calculator'!A90,'Isaac 401k'!N:N,0),0)</f>
        <v>1736220.2238264396</v>
      </c>
      <c r="R90" s="25">
        <f t="array" aca="1" ref="R90" ca="1">INDEX('Lorri 401b'!L:L,MATCH('Retirement Calculator'!A90,'Lorri 401b'!N:N,0),0)</f>
        <v>4324128.8349564569</v>
      </c>
      <c r="S90" s="25">
        <f t="shared" ca="1" si="7"/>
        <v>6060349.058782896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8496.5728791855872</v>
      </c>
      <c r="K91" s="25">
        <f t="shared" si="4"/>
        <v>21915.671659384057</v>
      </c>
      <c r="L91" s="25"/>
      <c r="N91" s="25">
        <f>'Combined Retirement'!$C$18/12</f>
        <v>39153.069999999992</v>
      </c>
      <c r="O91" s="25">
        <f t="shared" si="5"/>
        <v>8740.8254614303496</v>
      </c>
      <c r="P91" s="25">
        <f t="shared" si="6"/>
        <v>30412.244538569641</v>
      </c>
      <c r="Q91" s="25">
        <f t="array" aca="1" ref="Q91" ca="1">INDEX('Isaac 401k'!L:L,MATCH('Retirement Calculator'!A91,'Isaac 401k'!N:N,0),0)</f>
        <v>1734922.4994928674</v>
      </c>
      <c r="R91" s="25">
        <f t="array" aca="1" ref="R91" ca="1">INDEX('Lorri 401b'!L:L,MATCH('Retirement Calculator'!A91,'Lorri 401b'!N:N,0),0)</f>
        <v>4320139.0514774779</v>
      </c>
      <c r="S91" s="25">
        <f t="shared" ca="1" si="7"/>
        <v>6055061.5509703457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8496.5728791855872</v>
      </c>
      <c r="K92" s="25">
        <f t="shared" si="4"/>
        <v>21915.671659384057</v>
      </c>
      <c r="L92" s="25"/>
      <c r="N92" s="25">
        <f>'Combined Retirement'!$C$18/12</f>
        <v>39153.069999999992</v>
      </c>
      <c r="O92" s="25">
        <f t="shared" si="5"/>
        <v>8740.8254614303496</v>
      </c>
      <c r="P92" s="25">
        <f t="shared" si="6"/>
        <v>30412.244538569641</v>
      </c>
      <c r="Q92" s="25">
        <f t="array" aca="1" ref="Q92" ca="1">INDEX('Isaac 401k'!L:L,MATCH('Retirement Calculator'!A92,'Isaac 401k'!N:N,0),0)</f>
        <v>1733619.3679745721</v>
      </c>
      <c r="R92" s="25">
        <f t="array" aca="1" ref="R92" ca="1">INDEX('Lorri 401b'!L:L,MATCH('Retirement Calculator'!A92,'Lorri 401b'!N:N,0),0)</f>
        <v>4316132.6439006692</v>
      </c>
      <c r="S92" s="25">
        <f t="shared" ca="1" si="7"/>
        <v>6049752.0118752411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8496.5728791855872</v>
      </c>
      <c r="K93" s="25">
        <f t="shared" si="4"/>
        <v>21915.671659384057</v>
      </c>
      <c r="L93" s="25"/>
      <c r="N93" s="25">
        <f>'Combined Retirement'!$C$18/12</f>
        <v>39153.069999999992</v>
      </c>
      <c r="O93" s="25">
        <f t="shared" si="5"/>
        <v>8740.8254614303496</v>
      </c>
      <c r="P93" s="25">
        <f t="shared" si="6"/>
        <v>30412.244538569641</v>
      </c>
      <c r="Q93" s="25">
        <f t="array" aca="1" ref="Q93" ca="1">INDEX('Isaac 401k'!L:L,MATCH('Retirement Calculator'!A93,'Isaac 401k'!N:N,0),0)</f>
        <v>1732310.8067416172</v>
      </c>
      <c r="R93" s="25">
        <f t="array" aca="1" ref="R93" ca="1">INDEX('Lorri 401b'!L:L,MATCH('Retirement Calculator'!A93,'Lorri 401b'!N:N,0),0)</f>
        <v>4312109.5429589571</v>
      </c>
      <c r="S93" s="25">
        <f t="shared" ca="1" si="7"/>
        <v>6044420.3497005738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8496.5728791855872</v>
      </c>
      <c r="K94" s="25">
        <f t="shared" si="4"/>
        <v>21915.671659384057</v>
      </c>
      <c r="L94" s="25"/>
      <c r="N94" s="25">
        <f>'Combined Retirement'!$C$18/12</f>
        <v>39153.069999999992</v>
      </c>
      <c r="O94" s="25">
        <f t="shared" si="5"/>
        <v>8740.8254614303496</v>
      </c>
      <c r="P94" s="25">
        <f t="shared" si="6"/>
        <v>30412.244538569641</v>
      </c>
      <c r="Q94" s="25">
        <f t="array" aca="1" ref="Q94" ca="1">INDEX('Isaac 401k'!L:L,MATCH('Retirement Calculator'!A94,'Isaac 401k'!N:N,0),0)</f>
        <v>1730996.7931701916</v>
      </c>
      <c r="R94" s="25">
        <f t="array" aca="1" ref="R94" ca="1">INDEX('Lorri 401b'!L:L,MATCH('Retirement Calculator'!A94,'Lorri 401b'!N:N,0),0)</f>
        <v>4308069.679096655</v>
      </c>
      <c r="S94" s="25">
        <f t="shared" ca="1" si="7"/>
        <v>6039066.4722668463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8496.5728791855872</v>
      </c>
      <c r="K95" s="25">
        <f t="shared" si="4"/>
        <v>21915.671659384057</v>
      </c>
      <c r="L95" s="25"/>
      <c r="N95" s="25">
        <f>'Combined Retirement'!$C$18/12</f>
        <v>39153.069999999992</v>
      </c>
      <c r="O95" s="25">
        <f t="shared" si="5"/>
        <v>8740.8254614303496</v>
      </c>
      <c r="P95" s="25">
        <f t="shared" si="6"/>
        <v>30412.244538569641</v>
      </c>
      <c r="Q95" s="25">
        <f t="array" aca="1" ref="Q95" ca="1">INDEX('Isaac 401k'!L:L,MATCH('Retirement Calculator'!A95,'Isaac 401k'!N:N,0),0)</f>
        <v>1729677.3045422183</v>
      </c>
      <c r="R95" s="25">
        <f t="array" aca="1" ref="R95" ca="1">INDEX('Lorri 401b'!L:L,MATCH('Retirement Calculator'!A95,'Lorri 401b'!N:N,0),0)</f>
        <v>4304012.9824682595</v>
      </c>
      <c r="S95" s="25">
        <f t="shared" ca="1" si="7"/>
        <v>6033690.2870104779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8496.5728791855872</v>
      </c>
      <c r="K96" s="25">
        <f t="shared" si="4"/>
        <v>21915.671659384057</v>
      </c>
      <c r="L96" s="25"/>
      <c r="N96" s="25">
        <f>'Combined Retirement'!$C$18/12</f>
        <v>39153.069999999992</v>
      </c>
      <c r="O96" s="25">
        <f t="shared" si="5"/>
        <v>8740.8254614303496</v>
      </c>
      <c r="P96" s="25">
        <f t="shared" si="6"/>
        <v>30412.244538569641</v>
      </c>
      <c r="Q96" s="25">
        <f t="array" aca="1" ref="Q96" ca="1">INDEX('Isaac 401k'!L:L,MATCH('Retirement Calculator'!A96,'Isaac 401k'!N:N,0),0)</f>
        <v>1728352.3180449619</v>
      </c>
      <c r="R96" s="25">
        <f t="array" aca="1" ref="R96" ca="1">INDEX('Lorri 401b'!L:L,MATCH('Retirement Calculator'!A96,'Lorri 401b'!N:N,0),0)</f>
        <v>4299939.382937246</v>
      </c>
      <c r="S96" s="25">
        <f t="shared" ca="1" si="7"/>
        <v>6028291.7009822074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8496.5728791855872</v>
      </c>
      <c r="K97" s="25">
        <f t="shared" si="4"/>
        <v>21915.671659384057</v>
      </c>
      <c r="L97" s="25"/>
      <c r="N97" s="25">
        <f>'Combined Retirement'!$C$18/12</f>
        <v>39153.069999999992</v>
      </c>
      <c r="O97" s="25">
        <f t="shared" si="5"/>
        <v>8740.8254614303496</v>
      </c>
      <c r="P97" s="25">
        <f t="shared" si="6"/>
        <v>30412.244538569641</v>
      </c>
      <c r="Q97" s="25">
        <f t="array" aca="1" ref="Q97" ca="1">INDEX('Isaac 401k'!L:L,MATCH('Retirement Calculator'!A97,'Isaac 401k'!N:N,0),0)</f>
        <v>1727021.8107706336</v>
      </c>
      <c r="R97" s="25">
        <f t="array" aca="1" ref="R97" ca="1">INDEX('Lorri 401b'!L:L,MATCH('Retirement Calculator'!A97,'Lorri 401b'!N:N,0),0)</f>
        <v>4295848.8100748528</v>
      </c>
      <c r="S97" s="25">
        <f t="shared" ca="1" si="7"/>
        <v>6022870.6208454864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8496.5728791855872</v>
      </c>
      <c r="K98" s="25">
        <f t="shared" si="4"/>
        <v>21915.671659384057</v>
      </c>
      <c r="L98" s="25"/>
      <c r="N98" s="25">
        <f>'Combined Retirement'!$C$18/12</f>
        <v>39153.069999999992</v>
      </c>
      <c r="O98" s="25">
        <f t="shared" si="5"/>
        <v>8740.8254614303496</v>
      </c>
      <c r="P98" s="25">
        <f t="shared" si="6"/>
        <v>30412.244538569641</v>
      </c>
      <c r="Q98" s="25">
        <f t="array" aca="1" ref="Q98" ca="1">INDEX('Isaac 401k'!L:L,MATCH('Retirement Calculator'!A98,'Isaac 401k'!N:N,0),0)</f>
        <v>1725685.7597159958</v>
      </c>
      <c r="R98" s="25">
        <f t="array" aca="1" ref="R98" ca="1">INDEX('Lorri 401b'!L:L,MATCH('Retirement Calculator'!A98,'Lorri 401b'!N:N,0),0)</f>
        <v>4291741.1931588668</v>
      </c>
      <c r="S98" s="25">
        <f t="shared" ca="1" si="7"/>
        <v>6017426.9528748626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8496.5728791855872</v>
      </c>
      <c r="K99" s="25">
        <f t="shared" si="4"/>
        <v>21915.671659384057</v>
      </c>
      <c r="L99" s="25"/>
      <c r="N99" s="25">
        <f>'Combined Retirement'!$C$18/12</f>
        <v>39153.069999999992</v>
      </c>
      <c r="O99" s="25">
        <f t="shared" si="5"/>
        <v>8740.8254614303496</v>
      </c>
      <c r="P99" s="25">
        <f t="shared" si="6"/>
        <v>30412.244538569641</v>
      </c>
      <c r="Q99" s="25">
        <f t="array" aca="1" ref="Q99" ca="1">INDEX('Isaac 401k'!L:L,MATCH('Retirement Calculator'!A99,'Isaac 401k'!N:N,0),0)</f>
        <v>1724344.1417819634</v>
      </c>
      <c r="R99" s="25">
        <f t="array" aca="1" ref="R99" ca="1">INDEX('Lorri 401b'!L:L,MATCH('Retirement Calculator'!A99,'Lorri 401b'!N:N,0),0)</f>
        <v>4287616.4611723972</v>
      </c>
      <c r="S99" s="25">
        <f t="shared" ca="1" si="7"/>
        <v>6011960.6029543607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8496.5728791855872</v>
      </c>
      <c r="K100" s="25">
        <f t="shared" si="4"/>
        <v>21915.671659384057</v>
      </c>
      <c r="L100" s="25"/>
      <c r="N100" s="25">
        <f>'Combined Retirement'!$C$18/12</f>
        <v>39153.069999999992</v>
      </c>
      <c r="O100" s="25">
        <f t="shared" si="5"/>
        <v>8740.8254614303496</v>
      </c>
      <c r="P100" s="25">
        <f t="shared" si="6"/>
        <v>30412.244538569641</v>
      </c>
      <c r="Q100" s="25">
        <f t="array" aca="1" ref="Q100" ca="1">INDEX('Isaac 401k'!L:L,MATCH('Retirement Calculator'!A100,'Isaac 401k'!N:N,0),0)</f>
        <v>1722996.9337732061</v>
      </c>
      <c r="R100" s="25">
        <f t="array" aca="1" ref="R100" ca="1">INDEX('Lorri 401b'!L:L,MATCH('Retirement Calculator'!A100,'Lorri 401b'!N:N,0),0)</f>
        <v>4283474.5428026505</v>
      </c>
      <c r="S100" s="25">
        <f t="shared" ca="1" si="7"/>
        <v>6006471.476575857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8496.5728791855872</v>
      </c>
      <c r="K101" s="25">
        <f t="shared" si="4"/>
        <v>21915.671659384057</v>
      </c>
      <c r="L101" s="25"/>
      <c r="N101" s="25">
        <f>'Combined Retirement'!$C$18/12</f>
        <v>39153.069999999992</v>
      </c>
      <c r="O101" s="25">
        <f t="shared" si="5"/>
        <v>8740.8254614303496</v>
      </c>
      <c r="P101" s="25">
        <f t="shared" si="6"/>
        <v>30412.244538569641</v>
      </c>
      <c r="Q101" s="25">
        <f t="array" aca="1" ref="Q101" ca="1">INDEX('Isaac 401k'!L:L,MATCH('Retirement Calculator'!A101,'Isaac 401k'!N:N,0),0)</f>
        <v>1721644.1123977455</v>
      </c>
      <c r="R101" s="25">
        <f t="array" aca="1" ref="R101" ca="1">INDEX('Lorri 401b'!L:L,MATCH('Retirement Calculator'!A101,'Lorri 401b'!N:N,0),0)</f>
        <v>4279315.3664396964</v>
      </c>
      <c r="S101" s="25">
        <f t="shared" ca="1" si="7"/>
        <v>6000959.4788374417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8496.5728791855872</v>
      </c>
      <c r="K102" s="25">
        <f t="shared" si="4"/>
        <v>21915.671659384057</v>
      </c>
      <c r="L102" s="25"/>
      <c r="N102" s="25">
        <f>'Combined Retirement'!$C$18/12</f>
        <v>39153.069999999992</v>
      </c>
      <c r="O102" s="25">
        <f t="shared" si="5"/>
        <v>8740.8254614303496</v>
      </c>
      <c r="P102" s="25">
        <f t="shared" si="6"/>
        <v>30412.244538569641</v>
      </c>
      <c r="Q102" s="25">
        <f t="array" aca="1" ref="Q102" ca="1">INDEX('Isaac 401k'!L:L,MATCH('Retirement Calculator'!A102,'Isaac 401k'!N:N,0),0)</f>
        <v>1720285.6542665539</v>
      </c>
      <c r="R102" s="25">
        <f t="array" aca="1" ref="R102" ca="1">INDEX('Lorri 401b'!L:L,MATCH('Retirement Calculator'!A102,'Lorri 401b'!N:N,0),0)</f>
        <v>4275138.8601752305</v>
      </c>
      <c r="S102" s="25">
        <f t="shared" ca="1" si="7"/>
        <v>5995424.5144417845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8496.5728791855872</v>
      </c>
      <c r="K103" s="25">
        <f t="shared" si="4"/>
        <v>21915.671659384057</v>
      </c>
      <c r="L103" s="25"/>
      <c r="N103" s="25">
        <f>'Combined Retirement'!$C$18/12</f>
        <v>39153.069999999992</v>
      </c>
      <c r="O103" s="25">
        <f t="shared" si="5"/>
        <v>8740.8254614303496</v>
      </c>
      <c r="P103" s="25">
        <f t="shared" si="6"/>
        <v>30412.244538569641</v>
      </c>
      <c r="Q103" s="25">
        <f t="array" aca="1" ref="Q103" ca="1">INDEX('Isaac 401k'!L:L,MATCH('Retirement Calculator'!A103,'Isaac 401k'!N:N,0),0)</f>
        <v>1718921.535893149</v>
      </c>
      <c r="R103" s="25">
        <f t="array" aca="1" ref="R103" ca="1">INDEX('Lorri 401b'!L:L,MATCH('Retirement Calculator'!A103,'Lorri 401b'!N:N,0),0)</f>
        <v>4270944.9518013289</v>
      </c>
      <c r="S103" s="25">
        <f t="shared" ca="1" si="7"/>
        <v>5989866.4876944777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8496.5728791855872</v>
      </c>
      <c r="K104" s="25">
        <f t="shared" si="4"/>
        <v>21915.671659384057</v>
      </c>
      <c r="L104" s="25"/>
      <c r="N104" s="25">
        <f>'Combined Retirement'!$C$18/12</f>
        <v>39153.069999999992</v>
      </c>
      <c r="O104" s="25">
        <f t="shared" si="5"/>
        <v>8740.8254614303496</v>
      </c>
      <c r="P104" s="25">
        <f t="shared" si="6"/>
        <v>30412.244538569641</v>
      </c>
      <c r="Q104" s="25">
        <f t="array" aca="1" ref="Q104" ca="1">INDEX('Isaac 401k'!L:L,MATCH('Retirement Calculator'!A104,'Isaac 401k'!N:N,0),0)</f>
        <v>1717551.7336931881</v>
      </c>
      <c r="R104" s="25">
        <f t="array" aca="1" ref="R104" ca="1">INDEX('Lorri 401b'!L:L,MATCH('Retirement Calculator'!A104,'Lorri 401b'!N:N,0),0)</f>
        <v>4266733.5688092029</v>
      </c>
      <c r="S104" s="25">
        <f t="shared" ca="1" si="7"/>
        <v>5984285.3025023909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8496.5728791855872</v>
      </c>
      <c r="K105" s="25">
        <f t="shared" si="4"/>
        <v>21915.671659384057</v>
      </c>
      <c r="L105" s="25"/>
      <c r="N105" s="25">
        <f>'Combined Retirement'!$C$18/12</f>
        <v>39153.069999999992</v>
      </c>
      <c r="O105" s="25">
        <f t="shared" si="5"/>
        <v>8740.8254614303496</v>
      </c>
      <c r="P105" s="25">
        <f t="shared" si="6"/>
        <v>30412.244538569641</v>
      </c>
      <c r="Q105" s="25">
        <f t="array" aca="1" ref="Q105" ca="1">INDEX('Isaac 401k'!L:L,MATCH('Retirement Calculator'!A105,'Isaac 401k'!N:N,0),0)</f>
        <v>1716176.2239840608</v>
      </c>
      <c r="R105" s="25">
        <f t="array" aca="1" ref="R105" ca="1">INDEX('Lorri 401b'!L:L,MATCH('Retirement Calculator'!A105,'Lorri 401b'!N:N,0),0)</f>
        <v>4262504.6383879436</v>
      </c>
      <c r="S105" s="25">
        <f t="shared" ca="1" si="7"/>
        <v>5978680.8623720044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8496.5728791855872</v>
      </c>
      <c r="K106" s="25">
        <f t="shared" si="4"/>
        <v>21915.671659384057</v>
      </c>
      <c r="L106" s="25"/>
      <c r="N106" s="25">
        <f>'Combined Retirement'!$C$18/12</f>
        <v>39153.069999999992</v>
      </c>
      <c r="O106" s="25">
        <f t="shared" si="5"/>
        <v>8740.8254614303496</v>
      </c>
      <c r="P106" s="25">
        <f t="shared" si="6"/>
        <v>30412.244538569641</v>
      </c>
      <c r="Q106" s="25">
        <f t="array" aca="1" ref="Q106" ca="1">INDEX('Isaac 401k'!L:L,MATCH('Retirement Calculator'!A106,'Isaac 401k'!N:N,0),0)</f>
        <v>1714794.9829844788</v>
      </c>
      <c r="R106" s="25">
        <f t="array" aca="1" ref="R106" ca="1">INDEX('Lorri 401b'!L:L,MATCH('Retirement Calculator'!A106,'Lorri 401b'!N:N,0),0)</f>
        <v>4258258.0874232622</v>
      </c>
      <c r="S106" s="25">
        <f t="shared" ca="1" si="7"/>
        <v>5973053.0704077408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8496.5728791855872</v>
      </c>
      <c r="K107" s="25">
        <f t="shared" si="4"/>
        <v>21915.671659384057</v>
      </c>
      <c r="L107" s="25"/>
      <c r="N107" s="25">
        <f>'Combined Retirement'!$C$18/12</f>
        <v>39153.069999999992</v>
      </c>
      <c r="O107" s="25">
        <f t="shared" si="5"/>
        <v>8740.8254614303496</v>
      </c>
      <c r="P107" s="25">
        <f t="shared" si="6"/>
        <v>30412.244538569641</v>
      </c>
      <c r="Q107" s="25">
        <f t="array" aca="1" ref="Q107" ca="1">INDEX('Isaac 401k'!L:L,MATCH('Retirement Calculator'!A107,'Isaac 401k'!N:N,0),0)</f>
        <v>1713407.9868140651</v>
      </c>
      <c r="R107" s="25">
        <f t="array" aca="1" ref="R107" ca="1">INDEX('Lorri 401b'!L:L,MATCH('Retirement Calculator'!A107,'Lorri 401b'!N:N,0),0)</f>
        <v>4253993.8424962275</v>
      </c>
      <c r="S107" s="25">
        <f t="shared" ca="1" si="7"/>
        <v>5967401.8293102924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7820.4732791855868</v>
      </c>
      <c r="K108" s="25">
        <f t="shared" si="4"/>
        <v>20171.771259384055</v>
      </c>
      <c r="L108" s="25"/>
      <c r="N108" s="25">
        <f>'Combined Retirement'!$C$18/12</f>
        <v>39153.069999999992</v>
      </c>
      <c r="O108" s="25">
        <f t="shared" si="5"/>
        <v>11160.82546143035</v>
      </c>
      <c r="P108" s="25">
        <f t="shared" si="6"/>
        <v>27992.244538569641</v>
      </c>
      <c r="Q108" s="25">
        <f t="array" aca="1" ref="Q108" ca="1">INDEX('Isaac 401k'!L:L,MATCH('Retirement Calculator'!A108,'Isaac 401k'!N:N,0),0)</f>
        <v>1712694.1281746081</v>
      </c>
      <c r="R108" s="25">
        <f t="array" aca="1" ref="R108" ca="1">INDEX('Lorri 401b'!L:L,MATCH('Retirement Calculator'!A108,'Lorri 401b'!N:N,0),0)</f>
        <v>4251462.996533663</v>
      </c>
      <c r="S108" s="25">
        <f t="shared" ca="1" si="7"/>
        <v>5964157.1247082707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7820.4732791855868</v>
      </c>
      <c r="K109" s="25">
        <f t="shared" si="4"/>
        <v>20171.771259384055</v>
      </c>
      <c r="L109" s="25"/>
      <c r="N109" s="25">
        <f>'Combined Retirement'!$C$18/12</f>
        <v>39153.069999999992</v>
      </c>
      <c r="O109" s="25">
        <f t="shared" si="5"/>
        <v>11160.82546143035</v>
      </c>
      <c r="P109" s="25">
        <f t="shared" si="6"/>
        <v>27992.244538569641</v>
      </c>
      <c r="Q109" s="25">
        <f t="array" aca="1" ref="Q109" ca="1">INDEX('Isaac 401k'!L:L,MATCH('Retirement Calculator'!A109,'Isaac 401k'!N:N,0),0)</f>
        <v>1711977.2951241534</v>
      </c>
      <c r="R109" s="25">
        <f t="array" aca="1" ref="R109" ca="1">INDEX('Lorri 401b'!L:L,MATCH('Retirement Calculator'!A109,'Lorri 401b'!N:N,0),0)</f>
        <v>4248921.605379588</v>
      </c>
      <c r="S109" s="25">
        <f t="shared" ca="1" si="7"/>
        <v>5960898.9005037416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7820.4732791855868</v>
      </c>
      <c r="K110" s="25">
        <f t="shared" si="4"/>
        <v>20171.771259384055</v>
      </c>
      <c r="L110" s="25"/>
      <c r="N110" s="25">
        <f>'Combined Retirement'!$C$18/12</f>
        <v>39153.069999999992</v>
      </c>
      <c r="O110" s="25">
        <f t="shared" si="5"/>
        <v>11160.82546143035</v>
      </c>
      <c r="P110" s="25">
        <f t="shared" si="6"/>
        <v>27992.244538569641</v>
      </c>
      <c r="Q110" s="25">
        <f t="array" aca="1" ref="Q110" ca="1">INDEX('Isaac 401k'!L:L,MATCH('Retirement Calculator'!A110,'Isaac 401k'!N:N,0),0)</f>
        <v>1711257.4752693218</v>
      </c>
      <c r="R110" s="25">
        <f t="array" aca="1" ref="R110" ca="1">INDEX('Lorri 401b'!L:L,MATCH('Retirement Calculator'!A110,'Lorri 401b'!N:N,0),0)</f>
        <v>4246369.6250957046</v>
      </c>
      <c r="S110" s="25">
        <f t="shared" ca="1" si="7"/>
        <v>5957627.1003650259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7820.4732791855868</v>
      </c>
      <c r="K111" s="25">
        <f t="shared" si="4"/>
        <v>20171.771259384055</v>
      </c>
      <c r="L111" s="25"/>
      <c r="N111" s="25">
        <f>'Combined Retirement'!$C$18/12</f>
        <v>39153.069999999992</v>
      </c>
      <c r="O111" s="25">
        <f t="shared" si="5"/>
        <v>11160.82546143035</v>
      </c>
      <c r="P111" s="25">
        <f t="shared" si="6"/>
        <v>27992.244538569641</v>
      </c>
      <c r="Q111" s="25">
        <f t="array" aca="1" ref="Q111" ca="1">INDEX('Isaac 401k'!L:L,MATCH('Retirement Calculator'!A111,'Isaac 401k'!N:N,0),0)</f>
        <v>1710534.656165095</v>
      </c>
      <c r="R111" s="25">
        <f t="array" aca="1" ref="R111" ca="1">INDEX('Lorri 401b'!L:L,MATCH('Retirement Calculator'!A111,'Lorri 401b'!N:N,0),0)</f>
        <v>4243807.0115606384</v>
      </c>
      <c r="S111" s="25">
        <f t="shared" ca="1" si="7"/>
        <v>5954341.6677257335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7820.4732791855868</v>
      </c>
      <c r="K112" s="25">
        <f t="shared" si="4"/>
        <v>20171.771259384055</v>
      </c>
      <c r="L112" s="25"/>
      <c r="N112" s="25">
        <f>'Combined Retirement'!$C$18/12</f>
        <v>39153.069999999992</v>
      </c>
      <c r="O112" s="25">
        <f t="shared" si="5"/>
        <v>11160.82546143035</v>
      </c>
      <c r="P112" s="25">
        <f t="shared" si="6"/>
        <v>27992.244538569641</v>
      </c>
      <c r="Q112" s="25">
        <f t="array" aca="1" ref="Q112" ca="1">INDEX('Isaac 401k'!L:L,MATCH('Retirement Calculator'!A112,'Isaac 401k'!N:N,0),0)</f>
        <v>1709808.8253146007</v>
      </c>
      <c r="R112" s="25">
        <f t="array" aca="1" ref="R112" ca="1">INDEX('Lorri 401b'!L:L,MATCH('Retirement Calculator'!A112,'Lorri 401b'!N:N,0),0)</f>
        <v>4241233.7204691758</v>
      </c>
      <c r="S112" s="25">
        <f t="shared" ca="1" si="7"/>
        <v>5951042.5457837768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7820.4732791855868</v>
      </c>
      <c r="K113" s="25">
        <f t="shared" si="4"/>
        <v>20171.771259384055</v>
      </c>
      <c r="L113" s="25"/>
      <c r="N113" s="25">
        <f>'Combined Retirement'!$C$18/12</f>
        <v>39153.069999999992</v>
      </c>
      <c r="O113" s="25">
        <f t="shared" si="5"/>
        <v>11160.82546143035</v>
      </c>
      <c r="P113" s="25">
        <f t="shared" si="6"/>
        <v>27992.244538569641</v>
      </c>
      <c r="Q113" s="25">
        <f t="array" aca="1" ref="Q113" ca="1">INDEX('Isaac 401k'!L:L,MATCH('Retirement Calculator'!A113,'Isaac 401k'!N:N,0),0)</f>
        <v>1709079.970168896</v>
      </c>
      <c r="R113" s="25">
        <f t="array" aca="1" ref="R113" ca="1">INDEX('Lorri 401b'!L:L,MATCH('Retirement Calculator'!A113,'Lorri 401b'!N:N,0),0)</f>
        <v>4238649.7073314991</v>
      </c>
      <c r="S113" s="25">
        <f t="shared" ca="1" si="7"/>
        <v>5947729.6775003951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7820.4732791855868</v>
      </c>
      <c r="K114" s="25">
        <f t="shared" si="4"/>
        <v>20171.771259384055</v>
      </c>
      <c r="L114" s="25"/>
      <c r="N114" s="25">
        <f>'Combined Retirement'!$C$18/12</f>
        <v>39153.069999999992</v>
      </c>
      <c r="O114" s="25">
        <f t="shared" si="5"/>
        <v>11160.82546143035</v>
      </c>
      <c r="P114" s="25">
        <f t="shared" si="6"/>
        <v>27992.244538569641</v>
      </c>
      <c r="Q114" s="25">
        <f t="array" aca="1" ref="Q114" ca="1">INDEX('Isaac 401k'!L:L,MATCH('Retirement Calculator'!A114,'Isaac 401k'!N:N,0),0)</f>
        <v>1708348.0781267509</v>
      </c>
      <c r="R114" s="25">
        <f t="array" aca="1" ref="R114" ca="1">INDEX('Lorri 401b'!L:L,MATCH('Retirement Calculator'!A114,'Lorri 401b'!N:N,0),0)</f>
        <v>4236054.9274724154</v>
      </c>
      <c r="S114" s="25">
        <f t="shared" ca="1" si="7"/>
        <v>5944403.0055991663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7820.4732791855868</v>
      </c>
      <c r="K115" s="25">
        <f t="shared" si="4"/>
        <v>20171.771259384055</v>
      </c>
      <c r="L115" s="25"/>
      <c r="N115" s="25">
        <f>'Combined Retirement'!$C$18/12</f>
        <v>39153.069999999992</v>
      </c>
      <c r="O115" s="25">
        <f t="shared" si="5"/>
        <v>11160.82546143035</v>
      </c>
      <c r="P115" s="25">
        <f t="shared" si="6"/>
        <v>27992.244538569641</v>
      </c>
      <c r="Q115" s="25">
        <f t="array" aca="1" ref="Q115" ca="1">INDEX('Isaac 401k'!L:L,MATCH('Retirement Calculator'!A115,'Isaac 401k'!N:N,0),0)</f>
        <v>1707613.1365344301</v>
      </c>
      <c r="R115" s="25">
        <f t="array" aca="1" ref="R115" ca="1">INDEX('Lorri 401b'!L:L,MATCH('Retirement Calculator'!A115,'Lorri 401b'!N:N,0),0)</f>
        <v>4233449.3360305857</v>
      </c>
      <c r="S115" s="25">
        <f t="shared" ca="1" si="7"/>
        <v>5941062.4725650158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7820.4732791855868</v>
      </c>
      <c r="K116" s="25">
        <f t="shared" si="4"/>
        <v>20171.771259384055</v>
      </c>
      <c r="L116" s="25"/>
      <c r="N116" s="25">
        <f>'Combined Retirement'!$C$18/12</f>
        <v>39153.069999999992</v>
      </c>
      <c r="O116" s="25">
        <f t="shared" si="5"/>
        <v>11160.82546143035</v>
      </c>
      <c r="P116" s="25">
        <f t="shared" si="6"/>
        <v>27992.244538569641</v>
      </c>
      <c r="Q116" s="25">
        <f t="array" aca="1" ref="Q116" ca="1">INDEX('Isaac 401k'!L:L,MATCH('Retirement Calculator'!A116,'Isaac 401k'!N:N,0),0)</f>
        <v>1706875.1326854746</v>
      </c>
      <c r="R116" s="25">
        <f t="array" aca="1" ref="R116" ca="1">INDEX('Lorri 401b'!L:L,MATCH('Retirement Calculator'!A116,'Lorri 401b'!N:N,0),0)</f>
        <v>4230832.887957748</v>
      </c>
      <c r="S116" s="25">
        <f t="shared" ca="1" si="7"/>
        <v>5937708.0206432231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7820.4732791855868</v>
      </c>
      <c r="K117" s="25">
        <f t="shared" si="4"/>
        <v>20171.771259384055</v>
      </c>
      <c r="L117" s="25"/>
      <c r="N117" s="25">
        <f>'Combined Retirement'!$C$18/12</f>
        <v>39153.069999999992</v>
      </c>
      <c r="O117" s="25">
        <f t="shared" si="5"/>
        <v>11160.82546143035</v>
      </c>
      <c r="P117" s="25">
        <f t="shared" si="6"/>
        <v>27992.244538569641</v>
      </c>
      <c r="Q117" s="25">
        <f t="array" aca="1" ref="Q117" ca="1">INDEX('Isaac 401k'!L:L,MATCH('Retirement Calculator'!A117,'Isaac 401k'!N:N,0),0)</f>
        <v>1706134.0538204818</v>
      </c>
      <c r="R117" s="25">
        <f t="array" aca="1" ref="R117" ca="1">INDEX('Lorri 401b'!L:L,MATCH('Retirement Calculator'!A117,'Lorri 401b'!N:N,0),0)</f>
        <v>4228205.5380179407</v>
      </c>
      <c r="S117" s="25">
        <f t="shared" ca="1" si="7"/>
        <v>5934339.5918384222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7820.4732791855868</v>
      </c>
      <c r="K118" s="25">
        <f t="shared" si="4"/>
        <v>20171.771259384055</v>
      </c>
      <c r="L118" s="25"/>
      <c r="N118" s="25">
        <f>'Combined Retirement'!$C$18/12</f>
        <v>39153.069999999992</v>
      </c>
      <c r="O118" s="25">
        <f t="shared" si="5"/>
        <v>11160.82546143035</v>
      </c>
      <c r="P118" s="25">
        <f t="shared" si="6"/>
        <v>27992.244538569641</v>
      </c>
      <c r="Q118" s="25">
        <f t="array" aca="1" ref="Q118" ca="1">INDEX('Isaac 401k'!L:L,MATCH('Retirement Calculator'!A118,'Isaac 401k'!N:N,0),0)</f>
        <v>1705389.8871268849</v>
      </c>
      <c r="R118" s="25">
        <f t="array" aca="1" ref="R118" ca="1">INDEX('Lorri 401b'!L:L,MATCH('Retirement Calculator'!A118,'Lorri 401b'!N:N,0),0)</f>
        <v>4225567.2407867173</v>
      </c>
      <c r="S118" s="25">
        <f t="shared" ca="1" si="7"/>
        <v>5930957.1279136017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7820.4732791855868</v>
      </c>
      <c r="K119" s="25">
        <f t="shared" si="4"/>
        <v>20171.771259384055</v>
      </c>
      <c r="L119" s="25"/>
      <c r="N119" s="25">
        <f>'Combined Retirement'!$C$18/12</f>
        <v>39153.069999999992</v>
      </c>
      <c r="O119" s="25">
        <f t="shared" si="5"/>
        <v>11160.82546143035</v>
      </c>
      <c r="P119" s="25">
        <f t="shared" si="6"/>
        <v>27992.244538569641</v>
      </c>
      <c r="Q119" s="25">
        <f t="array" aca="1" ref="Q119" ca="1">INDEX('Isaac 401k'!L:L,MATCH('Retirement Calculator'!A119,'Isaac 401k'!N:N,0),0)</f>
        <v>1704642.6197387313</v>
      </c>
      <c r="R119" s="25">
        <f t="array" aca="1" ref="R119" ca="1">INDEX('Lorri 401b'!L:L,MATCH('Retirement Calculator'!A119,'Lorri 401b'!N:N,0),0)</f>
        <v>4222917.9506503632</v>
      </c>
      <c r="S119" s="25">
        <f t="shared" ca="1" si="7"/>
        <v>5927560.5703890948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7820.4732791855868</v>
      </c>
      <c r="K120" s="25">
        <f t="shared" si="4"/>
        <v>20171.771259384055</v>
      </c>
      <c r="L120" s="25"/>
      <c r="N120" s="25">
        <f>'Combined Retirement'!$C$18/12</f>
        <v>39153.069999999992</v>
      </c>
      <c r="O120" s="25">
        <f t="shared" si="5"/>
        <v>11160.82546143035</v>
      </c>
      <c r="P120" s="25">
        <f t="shared" si="6"/>
        <v>27992.244538569641</v>
      </c>
      <c r="Q120" s="25">
        <f t="array" aca="1" ref="Q120" ca="1">INDEX('Isaac 401k'!L:L,MATCH('Retirement Calculator'!A120,'Isaac 401k'!N:N,0),0)</f>
        <v>1703892.2387364605</v>
      </c>
      <c r="R120" s="25">
        <f t="array" aca="1" ref="R120" ca="1">INDEX('Lorri 401b'!L:L,MATCH('Retirement Calculator'!A120,'Lorri 401b'!N:N,0),0)</f>
        <v>4220257.6218051082</v>
      </c>
      <c r="S120" s="25">
        <f t="shared" ca="1" si="7"/>
        <v>5924149.8605415691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7820.4732791855868</v>
      </c>
      <c r="K121" s="25">
        <f t="shared" si="4"/>
        <v>20171.771259384055</v>
      </c>
      <c r="L121" s="25"/>
      <c r="N121" s="25">
        <f>'Combined Retirement'!$C$18/12</f>
        <v>39153.069999999992</v>
      </c>
      <c r="O121" s="25">
        <f t="shared" si="5"/>
        <v>11160.82546143035</v>
      </c>
      <c r="P121" s="25">
        <f t="shared" si="6"/>
        <v>27992.244538569641</v>
      </c>
      <c r="Q121" s="25">
        <f t="array" aca="1" ref="Q121" ca="1">INDEX('Isaac 401k'!L:L,MATCH('Retirement Calculator'!A121,'Isaac 401k'!N:N,0),0)</f>
        <v>1703138.7311466802</v>
      </c>
      <c r="R121" s="25">
        <f t="array" aca="1" ref="R121" ca="1">INDEX('Lorri 401b'!L:L,MATCH('Retirement Calculator'!A121,'Lorri 401b'!N:N,0),0)</f>
        <v>4217586.2082563313</v>
      </c>
      <c r="S121" s="25">
        <f t="shared" ca="1" si="7"/>
        <v>5920724.9394030115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7820.4732791855868</v>
      </c>
      <c r="K122" s="25">
        <f t="shared" si="4"/>
        <v>20171.771259384055</v>
      </c>
      <c r="L122" s="25"/>
      <c r="N122" s="25">
        <f>'Combined Retirement'!$C$18/12</f>
        <v>39153.069999999992</v>
      </c>
      <c r="O122" s="25">
        <f t="shared" si="5"/>
        <v>11160.82546143035</v>
      </c>
      <c r="P122" s="25">
        <f t="shared" si="6"/>
        <v>27992.244538569641</v>
      </c>
      <c r="Q122" s="25">
        <f t="array" aca="1" ref="Q122" ca="1">INDEX('Isaac 401k'!L:L,MATCH('Retirement Calculator'!A122,'Isaac 401k'!N:N,0),0)</f>
        <v>1702382.0839419425</v>
      </c>
      <c r="R122" s="25">
        <f t="array" aca="1" ref="R122" ca="1">INDEX('Lorri 401b'!L:L,MATCH('Retirement Calculator'!A122,'Lorri 401b'!N:N,0),0)</f>
        <v>4214903.663817768</v>
      </c>
      <c r="S122" s="25">
        <f t="shared" ca="1" si="7"/>
        <v>5917285.747759711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7820.4732791855868</v>
      </c>
      <c r="K123" s="25">
        <f t="shared" si="4"/>
        <v>20171.771259384055</v>
      </c>
      <c r="L123" s="25"/>
      <c r="N123" s="25">
        <f>'Combined Retirement'!$C$18/12</f>
        <v>39153.069999999992</v>
      </c>
      <c r="O123" s="25">
        <f t="shared" si="5"/>
        <v>11160.82546143035</v>
      </c>
      <c r="P123" s="25">
        <f t="shared" si="6"/>
        <v>27992.244538569641</v>
      </c>
      <c r="Q123" s="25">
        <f t="array" aca="1" ref="Q123" ca="1">INDEX('Isaac 401k'!L:L,MATCH('Retirement Calculator'!A123,'Isaac 401k'!N:N,0),0)</f>
        <v>1701622.2840405183</v>
      </c>
      <c r="R123" s="25">
        <f t="array" aca="1" ref="R123" ca="1">INDEX('Lorri 401b'!L:L,MATCH('Retirement Calculator'!A123,'Lorri 401b'!N:N,0),0)</f>
        <v>4212209.9421107108</v>
      </c>
      <c r="S123" s="25">
        <f t="shared" ca="1" si="7"/>
        <v>5913832.2261512289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7820.4732791855868</v>
      </c>
      <c r="K124" s="25">
        <f t="shared" si="4"/>
        <v>20171.771259384055</v>
      </c>
      <c r="L124" s="25"/>
      <c r="N124" s="25">
        <f>'Combined Retirement'!$C$18/12</f>
        <v>39153.069999999992</v>
      </c>
      <c r="O124" s="25">
        <f t="shared" si="5"/>
        <v>11160.82546143035</v>
      </c>
      <c r="P124" s="25">
        <f t="shared" si="6"/>
        <v>27992.244538569641</v>
      </c>
      <c r="Q124" s="25">
        <f t="array" aca="1" ref="Q124" ca="1">INDEX('Isaac 401k'!L:L,MATCH('Retirement Calculator'!A124,'Isaac 401k'!N:N,0),0)</f>
        <v>1700859.3183061716</v>
      </c>
      <c r="R124" s="25">
        <f t="array" aca="1" ref="R124" ca="1">INDEX('Lorri 401b'!L:L,MATCH('Retirement Calculator'!A124,'Lorri 401b'!N:N,0),0)</f>
        <v>4209504.9965632074</v>
      </c>
      <c r="S124" s="25">
        <f t="shared" ca="1" si="7"/>
        <v>5910364.3148693787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7820.4732791855868</v>
      </c>
      <c r="K125" s="25">
        <f t="shared" si="4"/>
        <v>20171.771259384055</v>
      </c>
      <c r="L125" s="25"/>
      <c r="N125" s="25">
        <f>'Combined Retirement'!$C$18/12</f>
        <v>39153.069999999992</v>
      </c>
      <c r="O125" s="25">
        <f t="shared" si="5"/>
        <v>11160.82546143035</v>
      </c>
      <c r="P125" s="25">
        <f t="shared" si="6"/>
        <v>27992.244538569641</v>
      </c>
      <c r="Q125" s="25">
        <f t="array" aca="1" ref="Q125" ca="1">INDEX('Isaac 401k'!L:L,MATCH('Retirement Calculator'!A125,'Isaac 401k'!N:N,0),0)</f>
        <v>1700093.1735479317</v>
      </c>
      <c r="R125" s="25">
        <f t="array" aca="1" ref="R125" ca="1">INDEX('Lorri 401b'!L:L,MATCH('Retirement Calculator'!A125,'Lorri 401b'!N:N,0),0)</f>
        <v>4206788.780409256</v>
      </c>
      <c r="S125" s="25">
        <f t="shared" ca="1" si="7"/>
        <v>5906881.9539571879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7820.4732791855868</v>
      </c>
      <c r="K126" s="25">
        <f t="shared" si="4"/>
        <v>20171.771259384055</v>
      </c>
      <c r="L126" s="25"/>
      <c r="N126" s="25">
        <f>'Combined Retirement'!$C$18/12</f>
        <v>39153.069999999992</v>
      </c>
      <c r="O126" s="25">
        <f t="shared" si="5"/>
        <v>11160.82546143035</v>
      </c>
      <c r="P126" s="25">
        <f t="shared" si="6"/>
        <v>27992.244538569641</v>
      </c>
      <c r="Q126" s="25">
        <f t="array" aca="1" ref="Q126" ca="1">INDEX('Isaac 401k'!L:L,MATCH('Retirement Calculator'!A126,'Isaac 401k'!N:N,0),0)</f>
        <v>1699323.8365198658</v>
      </c>
      <c r="R126" s="25">
        <f t="array" aca="1" ref="R126" ca="1">INDEX('Lorri 401b'!L:L,MATCH('Retirement Calculator'!A126,'Lorri 401b'!N:N,0),0)</f>
        <v>4204061.2466879962</v>
      </c>
      <c r="S126" s="25">
        <f t="shared" ca="1" si="7"/>
        <v>5903385.0832078625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7820.4732791855868</v>
      </c>
      <c r="K127" s="25">
        <f t="shared" si="4"/>
        <v>20171.771259384055</v>
      </c>
      <c r="L127" s="25"/>
      <c r="N127" s="25">
        <f>'Combined Retirement'!$C$18/12</f>
        <v>39153.069999999992</v>
      </c>
      <c r="O127" s="25">
        <f t="shared" si="5"/>
        <v>11160.82546143035</v>
      </c>
      <c r="P127" s="25">
        <f t="shared" si="6"/>
        <v>27992.244538569641</v>
      </c>
      <c r="Q127" s="25">
        <f t="array" aca="1" ref="Q127" ca="1">INDEX('Isaac 401k'!L:L,MATCH('Retirement Calculator'!A127,'Isaac 401k'!N:N,0),0)</f>
        <v>1698551.2939208497</v>
      </c>
      <c r="R127" s="25">
        <f t="array" aca="1" ref="R127" ca="1">INDEX('Lorri 401b'!L:L,MATCH('Retirement Calculator'!A127,'Lorri 401b'!N:N,0),0)</f>
        <v>4201322.3482428975</v>
      </c>
      <c r="S127" s="25">
        <f t="shared" ca="1" si="7"/>
        <v>5899873.642163747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7820.4732791855868</v>
      </c>
      <c r="K128" s="25">
        <f t="shared" si="4"/>
        <v>20171.771259384055</v>
      </c>
      <c r="L128" s="25"/>
      <c r="N128" s="25">
        <f>'Combined Retirement'!$C$18/12</f>
        <v>39153.069999999992</v>
      </c>
      <c r="O128" s="25">
        <f t="shared" si="5"/>
        <v>11160.82546143035</v>
      </c>
      <c r="P128" s="25">
        <f t="shared" si="6"/>
        <v>27992.244538569641</v>
      </c>
      <c r="Q128" s="25">
        <f t="array" aca="1" ref="Q128" ca="1">INDEX('Isaac 401k'!L:L,MATCH('Retirement Calculator'!A128,'Isaac 401k'!N:N,0),0)</f>
        <v>1697775.5323943377</v>
      </c>
      <c r="R128" s="25">
        <f t="array" aca="1" ref="R128" ca="1">INDEX('Lorri 401b'!L:L,MATCH('Retirement Calculator'!A128,'Lorri 401b'!N:N,0),0)</f>
        <v>4198572.0377209447</v>
      </c>
      <c r="S128" s="25">
        <f t="shared" ca="1" si="7"/>
        <v>5896347.5701152822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7820.4732791855868</v>
      </c>
      <c r="K129" s="25">
        <f t="shared" si="4"/>
        <v>20171.771259384055</v>
      </c>
      <c r="L129" s="25"/>
      <c r="N129" s="25">
        <f>'Combined Retirement'!$C$18/12</f>
        <v>39153.069999999992</v>
      </c>
      <c r="O129" s="25">
        <f t="shared" si="5"/>
        <v>11160.82546143035</v>
      </c>
      <c r="P129" s="25">
        <f t="shared" si="6"/>
        <v>27992.244538569641</v>
      </c>
      <c r="Q129" s="25">
        <f t="array" aca="1" ref="Q129" ca="1">INDEX('Isaac 401k'!L:L,MATCH('Retirement Calculator'!A129,'Isaac 401k'!N:N,0),0)</f>
        <v>1696996.538528132</v>
      </c>
      <c r="R129" s="25">
        <f t="array" aca="1" ref="R129" ca="1">INDEX('Lorri 401b'!L:L,MATCH('Retirement Calculator'!A129,'Lorri 401b'!N:N,0),0)</f>
        <v>4195810.2675718172</v>
      </c>
      <c r="S129" s="25">
        <f t="shared" ca="1" si="7"/>
        <v>5892806.8060999494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7820.4732791855868</v>
      </c>
      <c r="K130" s="25">
        <f t="shared" si="4"/>
        <v>20171.771259384055</v>
      </c>
      <c r="L130" s="25"/>
      <c r="N130" s="25">
        <f>'Combined Retirement'!$C$18/12</f>
        <v>39153.069999999992</v>
      </c>
      <c r="O130" s="25">
        <f t="shared" si="5"/>
        <v>11160.82546143035</v>
      </c>
      <c r="P130" s="25">
        <f t="shared" si="6"/>
        <v>27992.244538569641</v>
      </c>
      <c r="Q130" s="25">
        <f t="array" aca="1" ref="Q130" ca="1">INDEX('Isaac 401k'!L:L,MATCH('Retirement Calculator'!A130,'Isaac 401k'!N:N,0),0)</f>
        <v>1696214.2988541503</v>
      </c>
      <c r="R130" s="25">
        <f t="array" aca="1" ref="R130" ca="1">INDEX('Lorri 401b'!L:L,MATCH('Retirement Calculator'!A130,'Lorri 401b'!N:N,0),0)</f>
        <v>4193036.9900470679</v>
      </c>
      <c r="S130" s="25">
        <f t="shared" ca="1" si="7"/>
        <v>5889251.2889012182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7820.4732791855868</v>
      </c>
      <c r="K131" s="25">
        <f t="shared" si="4"/>
        <v>20171.771259384055</v>
      </c>
      <c r="L131" s="25"/>
      <c r="N131" s="25">
        <f>'Combined Retirement'!$C$18/12</f>
        <v>39153.069999999992</v>
      </c>
      <c r="O131" s="25">
        <f t="shared" si="5"/>
        <v>11160.82546143035</v>
      </c>
      <c r="P131" s="25">
        <f t="shared" si="6"/>
        <v>27992.244538569641</v>
      </c>
      <c r="Q131" s="25">
        <f t="array" aca="1" ref="Q131" ca="1">INDEX('Isaac 401k'!L:L,MATCH('Retirement Calculator'!A131,'Isaac 401k'!N:N,0),0)</f>
        <v>1695428.7998481938</v>
      </c>
      <c r="R131" s="25">
        <f t="array" aca="1" ref="R131" ca="1">INDEX('Lorri 401b'!L:L,MATCH('Retirement Calculator'!A131,'Lorri 401b'!N:N,0),0)</f>
        <v>4190252.157199299</v>
      </c>
      <c r="S131" s="25">
        <f t="shared" ca="1" si="7"/>
        <v>5885680.9570474923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7820.4732791855868</v>
      </c>
      <c r="K132" s="25">
        <f t="shared" si="4"/>
        <v>20171.771259384055</v>
      </c>
      <c r="L132" s="25"/>
      <c r="N132" s="25">
        <f>'Combined Retirement'!$C$18/12</f>
        <v>39153.069999999992</v>
      </c>
      <c r="O132" s="25">
        <f t="shared" si="5"/>
        <v>11160.82546143035</v>
      </c>
      <c r="P132" s="25">
        <f t="shared" si="6"/>
        <v>27992.244538569641</v>
      </c>
      <c r="Q132" s="25">
        <f t="array" aca="1" ref="Q132" ca="1">INDEX('Isaac 401k'!L:L,MATCH('Retirement Calculator'!A132,'Isaac 401k'!N:N,0),0)</f>
        <v>1694640.0279297123</v>
      </c>
      <c r="R132" s="25">
        <f t="array" aca="1" ref="R132" ca="1">INDEX('Lorri 401b'!L:L,MATCH('Retirement Calculator'!A132,'Lorri 401b'!N:N,0),0)</f>
        <v>4187455.7208813312</v>
      </c>
      <c r="S132" s="25">
        <f t="shared" ca="1" si="7"/>
        <v>5882095.7488110438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7820.4732791855868</v>
      </c>
      <c r="K133" s="25">
        <f t="shared" si="4"/>
        <v>20171.771259384055</v>
      </c>
      <c r="L133" s="25"/>
      <c r="N133" s="25">
        <f>'Combined Retirement'!$C$18/12</f>
        <v>39153.069999999992</v>
      </c>
      <c r="O133" s="25">
        <f t="shared" si="5"/>
        <v>11160.82546143035</v>
      </c>
      <c r="P133" s="25">
        <f t="shared" si="6"/>
        <v>27992.244538569641</v>
      </c>
      <c r="Q133" s="25">
        <f t="array" aca="1" ref="Q133" ca="1">INDEX('Isaac 401k'!L:L,MATCH('Retirement Calculator'!A133,'Isaac 401k'!N:N,0),0)</f>
        <v>1693847.9694615705</v>
      </c>
      <c r="R133" s="25">
        <f t="array" aca="1" ref="R133" ca="1">INDEX('Lorri 401b'!L:L,MATCH('Retirement Calculator'!A133,'Lorri 401b'!N:N,0),0)</f>
        <v>4184647.6327453717</v>
      </c>
      <c r="S133" s="25">
        <f t="shared" ca="1" si="7"/>
        <v>5878495.6022069417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7820.4732791855868</v>
      </c>
      <c r="K134" s="25">
        <f t="shared" si="4"/>
        <v>20171.771259384055</v>
      </c>
      <c r="L134" s="25"/>
      <c r="N134" s="25">
        <f>'Combined Retirement'!$C$18/12</f>
        <v>39153.069999999992</v>
      </c>
      <c r="O134" s="25">
        <f t="shared" si="5"/>
        <v>11160.82546143035</v>
      </c>
      <c r="P134" s="25">
        <f t="shared" si="6"/>
        <v>27992.244538569641</v>
      </c>
      <c r="Q134" s="25">
        <f t="array" aca="1" ref="Q134" ca="1">INDEX('Isaac 401k'!L:L,MATCH('Retirement Calculator'!A134,'Isaac 401k'!N:N,0),0)</f>
        <v>1693052.6107498114</v>
      </c>
      <c r="R134" s="25">
        <f t="array" aca="1" ref="R134" ca="1">INDEX('Lorri 401b'!L:L,MATCH('Retirement Calculator'!A134,'Lorri 401b'!N:N,0),0)</f>
        <v>4181827.8442421788</v>
      </c>
      <c r="S134" s="25">
        <f t="shared" ca="1" si="7"/>
        <v>5874880.4549919907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7820.4732791855868</v>
      </c>
      <c r="K135" s="25">
        <f t="shared" si="4"/>
        <v>20171.771259384055</v>
      </c>
      <c r="L135" s="25"/>
      <c r="N135" s="25">
        <f>'Combined Retirement'!$C$18/12</f>
        <v>39153.069999999992</v>
      </c>
      <c r="O135" s="25">
        <f t="shared" si="5"/>
        <v>11160.82546143035</v>
      </c>
      <c r="P135" s="25">
        <f t="shared" si="6"/>
        <v>27992.244538569641</v>
      </c>
      <c r="Q135" s="25">
        <f t="array" aca="1" ref="Q135" ca="1">INDEX('Isaac 401k'!L:L,MATCH('Retirement Calculator'!A135,'Isaac 401k'!N:N,0),0)</f>
        <v>1692253.93804342</v>
      </c>
      <c r="R135" s="25">
        <f t="array" aca="1" ref="R135" ca="1">INDEX('Lorri 401b'!L:L,MATCH('Retirement Calculator'!A135,'Lorri 401b'!N:N,0),0)</f>
        <v>4178996.306620223</v>
      </c>
      <c r="S135" s="25">
        <f t="shared" ca="1" si="7"/>
        <v>5871250.2446636427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7820.4732791855868</v>
      </c>
      <c r="K136" s="25">
        <f t="shared" si="4"/>
        <v>20171.771259384055</v>
      </c>
      <c r="L136" s="25"/>
      <c r="N136" s="25">
        <f>'Combined Retirement'!$C$18/12</f>
        <v>39153.069999999992</v>
      </c>
      <c r="O136" s="25">
        <f t="shared" si="5"/>
        <v>11160.82546143035</v>
      </c>
      <c r="P136" s="25">
        <f t="shared" si="6"/>
        <v>27992.244538569641</v>
      </c>
      <c r="Q136" s="25">
        <f t="array" aca="1" ref="Q136" ca="1">INDEX('Isaac 401k'!L:L,MATCH('Retirement Calculator'!A136,'Isaac 401k'!N:N,0),0)</f>
        <v>1691451.9375340852</v>
      </c>
      <c r="R136" s="25">
        <f t="array" aca="1" ref="R136" ca="1">INDEX('Lorri 401b'!L:L,MATCH('Retirement Calculator'!A136,'Lorri 401b'!N:N,0),0)</f>
        <v>4176152.9709248422</v>
      </c>
      <c r="S136" s="25">
        <f t="shared" ca="1" si="7"/>
        <v>5867604.9084589276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7820.4732791855868</v>
      </c>
      <c r="K137" s="25">
        <f t="shared" si="4"/>
        <v>20171.771259384055</v>
      </c>
      <c r="L137" s="25"/>
      <c r="N137" s="25">
        <f>'Combined Retirement'!$C$18/12</f>
        <v>39153.069999999992</v>
      </c>
      <c r="O137" s="25">
        <f t="shared" si="5"/>
        <v>11160.82546143035</v>
      </c>
      <c r="P137" s="25">
        <f t="shared" si="6"/>
        <v>27992.244538569641</v>
      </c>
      <c r="Q137" s="25">
        <f t="array" aca="1" ref="Q137" ca="1">INDEX('Isaac 401k'!L:L,MATCH('Retirement Calculator'!A137,'Isaac 401k'!N:N,0),0)</f>
        <v>1690646.5953559617</v>
      </c>
      <c r="R137" s="25">
        <f t="array" aca="1" ref="R137" ca="1">INDEX('Lorri 401b'!L:L,MATCH('Retirement Calculator'!A137,'Lorri 401b'!N:N,0),0)</f>
        <v>4173297.7879973971</v>
      </c>
      <c r="S137" s="25">
        <f t="shared" ca="1" si="7"/>
        <v>5863944.3833533591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7820.4732791855868</v>
      </c>
      <c r="K138" s="25">
        <f t="shared" si="4"/>
        <v>20171.771259384055</v>
      </c>
      <c r="L138" s="25"/>
      <c r="N138" s="25">
        <f>'Combined Retirement'!$C$18/12</f>
        <v>39153.069999999992</v>
      </c>
      <c r="O138" s="25">
        <f t="shared" si="5"/>
        <v>11160.82546143035</v>
      </c>
      <c r="P138" s="25">
        <f t="shared" si="6"/>
        <v>27992.244538569641</v>
      </c>
      <c r="Q138" s="25">
        <f t="array" aca="1" ref="Q138" ca="1">INDEX('Isaac 401k'!L:L,MATCH('Retirement Calculator'!A138,'Isaac 401k'!N:N,0),0)</f>
        <v>1689837.8975854293</v>
      </c>
      <c r="R138" s="25">
        <f t="array" aca="1" ref="R138" ca="1">INDEX('Lorri 401b'!L:L,MATCH('Retirement Calculator'!A138,'Lorri 401b'!N:N,0),0)</f>
        <v>4170430.7084744214</v>
      </c>
      <c r="S138" s="25">
        <f t="shared" ca="1" si="7"/>
        <v>5860268.6060598511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7820.4732791855868</v>
      </c>
      <c r="K139" s="25">
        <f t="shared" si="4"/>
        <v>20171.771259384055</v>
      </c>
      <c r="L139" s="25"/>
      <c r="N139" s="25">
        <f>'Combined Retirement'!$C$18/12</f>
        <v>39153.069999999992</v>
      </c>
      <c r="O139" s="25">
        <f t="shared" si="5"/>
        <v>11160.82546143035</v>
      </c>
      <c r="P139" s="25">
        <f t="shared" si="6"/>
        <v>27992.244538569641</v>
      </c>
      <c r="Q139" s="25">
        <f t="array" aca="1" ref="Q139" ca="1">INDEX('Isaac 401k'!L:L,MATCH('Retirement Calculator'!A139,'Isaac 401k'!N:N,0),0)</f>
        <v>1689025.8302408529</v>
      </c>
      <c r="R139" s="25">
        <f t="array" aca="1" ref="R139" ca="1">INDEX('Lorri 401b'!L:L,MATCH('Retirement Calculator'!A139,'Lorri 401b'!N:N,0),0)</f>
        <v>4167551.6827867664</v>
      </c>
      <c r="S139" s="25">
        <f t="shared" ca="1" si="7"/>
        <v>5856577.5130276196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7820.4732791855868</v>
      </c>
      <c r="K140" s="25">
        <f t="shared" si="4"/>
        <v>20171.771259384055</v>
      </c>
      <c r="L140" s="25"/>
      <c r="N140" s="25">
        <f>'Combined Retirement'!$C$18/12</f>
        <v>39153.069999999992</v>
      </c>
      <c r="O140" s="25">
        <f t="shared" si="5"/>
        <v>11160.82546143035</v>
      </c>
      <c r="P140" s="25">
        <f t="shared" si="6"/>
        <v>27992.244538569641</v>
      </c>
      <c r="Q140" s="25">
        <f t="array" aca="1" ref="Q140" ca="1">INDEX('Isaac 401k'!L:L,MATCH('Retirement Calculator'!A140,'Isaac 401k'!N:N,0),0)</f>
        <v>1688210.3792823409</v>
      </c>
      <c r="R140" s="25">
        <f t="array" aca="1" ref="R140" ca="1">INDEX('Lorri 401b'!L:L,MATCH('Retirement Calculator'!A140,'Lorri 401b'!N:N,0),0)</f>
        <v>4164660.6611587461</v>
      </c>
      <c r="S140" s="25">
        <f t="shared" ca="1" si="7"/>
        <v>5852871.0404410865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7820.4732791855868</v>
      </c>
      <c r="K141" s="25">
        <f t="shared" si="4"/>
        <v>20171.771259384055</v>
      </c>
      <c r="L141" s="25"/>
      <c r="N141" s="25">
        <f>'Combined Retirement'!$C$18/12</f>
        <v>39153.069999999992</v>
      </c>
      <c r="O141" s="25">
        <f t="shared" si="5"/>
        <v>11160.82546143035</v>
      </c>
      <c r="P141" s="25">
        <f t="shared" si="6"/>
        <v>27992.244538569641</v>
      </c>
      <c r="Q141" s="25">
        <f t="array" aca="1" ref="Q141" ca="1">INDEX('Isaac 401k'!L:L,MATCH('Retirement Calculator'!A141,'Isaac 401k'!N:N,0),0)</f>
        <v>1687391.5306115018</v>
      </c>
      <c r="R141" s="25">
        <f t="array" aca="1" ref="R141" ca="1">INDEX('Lorri 401b'!L:L,MATCH('Retirement Calculator'!A141,'Lorri 401b'!N:N,0),0)</f>
        <v>4161757.5936072757</v>
      </c>
      <c r="S141" s="25">
        <f t="shared" ca="1" si="7"/>
        <v>5849149.1242187778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7820.4732791855868</v>
      </c>
      <c r="K142" s="25">
        <f t="shared" si="4"/>
        <v>20171.771259384055</v>
      </c>
      <c r="L142" s="25"/>
      <c r="N142" s="25">
        <f>'Combined Retirement'!$C$18/12</f>
        <v>39153.069999999992</v>
      </c>
      <c r="O142" s="25">
        <f t="shared" si="5"/>
        <v>11160.82546143035</v>
      </c>
      <c r="P142" s="25">
        <f t="shared" si="6"/>
        <v>27992.244538569641</v>
      </c>
      <c r="Q142" s="25">
        <f t="array" aca="1" ref="Q142" ca="1">INDEX('Isaac 401k'!L:L,MATCH('Retirement Calculator'!A142,'Isaac 401k'!N:N,0),0)</f>
        <v>1686569.2700712008</v>
      </c>
      <c r="R142" s="25">
        <f t="array" aca="1" ref="R142" ca="1">INDEX('Lorri 401b'!L:L,MATCH('Retirement Calculator'!A142,'Lorri 401b'!N:N,0),0)</f>
        <v>4158842.4299410079</v>
      </c>
      <c r="S142" s="25">
        <f t="shared" ca="1" si="7"/>
        <v>5845411.7000122089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7820.4732791855868</v>
      </c>
      <c r="K143" s="25">
        <f t="shared" si="4"/>
        <v>20171.771259384055</v>
      </c>
      <c r="L143" s="25"/>
      <c r="N143" s="25">
        <f>'Combined Retirement'!$C$18/12</f>
        <v>39153.069999999992</v>
      </c>
      <c r="O143" s="25">
        <f t="shared" si="5"/>
        <v>11160.82546143035</v>
      </c>
      <c r="P143" s="25">
        <f t="shared" si="6"/>
        <v>27992.244538569641</v>
      </c>
      <c r="Q143" s="25">
        <f t="array" aca="1" ref="Q143" ca="1">INDEX('Isaac 401k'!L:L,MATCH('Retirement Calculator'!A143,'Isaac 401k'!N:N,0),0)</f>
        <v>1685743.5834453152</v>
      </c>
      <c r="R143" s="25">
        <f t="array" aca="1" ref="R143" ca="1">INDEX('Lorri 401b'!L:L,MATCH('Retirement Calculator'!A143,'Lorri 401b'!N:N,0),0)</f>
        <v>4155915.1197594637</v>
      </c>
      <c r="S143" s="25">
        <f t="shared" ca="1" si="7"/>
        <v>5841658.703204779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7820.4732791855868</v>
      </c>
      <c r="K144" s="25">
        <f t="shared" si="4"/>
        <v>20171.771259384055</v>
      </c>
      <c r="L144" s="25"/>
      <c r="N144" s="25">
        <f>'Combined Retirement'!$C$18/12</f>
        <v>39153.069999999992</v>
      </c>
      <c r="O144" s="25">
        <f t="shared" si="5"/>
        <v>11160.82546143035</v>
      </c>
      <c r="P144" s="25">
        <f t="shared" si="6"/>
        <v>27992.244538569641</v>
      </c>
      <c r="Q144" s="25">
        <f t="array" aca="1" ref="Q144" ca="1">INDEX('Isaac 401k'!L:L,MATCH('Retirement Calculator'!A144,'Isaac 401k'!N:N,0),0)</f>
        <v>1684914.4564584885</v>
      </c>
      <c r="R144" s="25">
        <f t="array" aca="1" ref="R144" ca="1">INDEX('Lorri 401b'!L:L,MATCH('Retirement Calculator'!A144,'Lorri 401b'!N:N,0),0)</f>
        <v>4152975.6124521634</v>
      </c>
      <c r="S144" s="25">
        <f t="shared" ca="1" si="7"/>
        <v>5837890.0689106518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7820.4732791855868</v>
      </c>
      <c r="K145" s="25">
        <f t="shared" si="4"/>
        <v>20171.771259384055</v>
      </c>
      <c r="L145" s="25"/>
      <c r="N145" s="25">
        <f>'Combined Retirement'!$C$18/12</f>
        <v>39153.069999999992</v>
      </c>
      <c r="O145" s="25">
        <f t="shared" si="5"/>
        <v>11160.82546143035</v>
      </c>
      <c r="P145" s="25">
        <f t="shared" si="6"/>
        <v>27992.244538569641</v>
      </c>
      <c r="Q145" s="25">
        <f t="array" aca="1" ref="Q145" ca="1">INDEX('Isaac 401k'!L:L,MATCH('Retirement Calculator'!A145,'Isaac 401k'!N:N,0),0)</f>
        <v>1684081.8747758833</v>
      </c>
      <c r="R145" s="25">
        <f t="array" aca="1" ref="R145" ca="1">INDEX('Lorri 401b'!L:L,MATCH('Retirement Calculator'!A145,'Lorri 401b'!N:N,0),0)</f>
        <v>4150023.857197749</v>
      </c>
      <c r="S145" s="25">
        <f t="shared" ca="1" si="7"/>
        <v>5834105.7319736322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7820.4732791855868</v>
      </c>
      <c r="K146" s="25">
        <f t="shared" si="4"/>
        <v>20171.771259384055</v>
      </c>
      <c r="L146" s="25"/>
      <c r="N146" s="25">
        <f>'Combined Retirement'!$C$18/12</f>
        <v>39153.069999999992</v>
      </c>
      <c r="O146" s="25">
        <f t="shared" si="5"/>
        <v>11160.82546143035</v>
      </c>
      <c r="P146" s="25">
        <f t="shared" si="6"/>
        <v>27992.244538569641</v>
      </c>
      <c r="Q146" s="25">
        <f t="array" aca="1" ref="Q146" ca="1">INDEX('Isaac 401k'!L:L,MATCH('Retirement Calculator'!A146,'Isaac 401k'!N:N,0),0)</f>
        <v>1683245.8240029339</v>
      </c>
      <c r="R146" s="25">
        <f t="array" aca="1" ref="R146" ca="1">INDEX('Lorri 401b'!L:L,MATCH('Retirement Calculator'!A146,'Lorri 401b'!N:N,0),0)</f>
        <v>4147059.8029631078</v>
      </c>
      <c r="S146" s="25">
        <f t="shared" ca="1" si="7"/>
        <v>5830305.6269660415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7820.4732791855868</v>
      </c>
      <c r="K147" s="25">
        <f t="shared" si="4"/>
        <v>20171.771259384055</v>
      </c>
      <c r="L147" s="25"/>
      <c r="N147" s="25">
        <f>'Combined Retirement'!$C$18/12</f>
        <v>39153.069999999992</v>
      </c>
      <c r="O147" s="25">
        <f t="shared" si="5"/>
        <v>11160.82546143035</v>
      </c>
      <c r="P147" s="25">
        <f t="shared" si="6"/>
        <v>27992.244538569641</v>
      </c>
      <c r="Q147" s="25">
        <f t="array" aca="1" ref="Q147" ca="1">INDEX('Isaac 401k'!L:L,MATCH('Retirement Calculator'!A147,'Isaac 401k'!N:N,0),0)</f>
        <v>1682406.2896850973</v>
      </c>
      <c r="R147" s="25">
        <f t="array" aca="1" ref="R147" ca="1">INDEX('Lorri 401b'!L:L,MATCH('Retirement Calculator'!A147,'Lorri 401b'!N:N,0),0)</f>
        <v>4144083.3985024891</v>
      </c>
      <c r="S147" s="25">
        <f t="shared" ca="1" si="7"/>
        <v>5826489.6881875861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7820.4732791855868</v>
      </c>
      <c r="K148" s="25">
        <f t="shared" si="4"/>
        <v>20171.771259384055</v>
      </c>
      <c r="L148" s="25"/>
      <c r="N148" s="25">
        <f>'Combined Retirement'!$C$18/12</f>
        <v>39153.069999999992</v>
      </c>
      <c r="O148" s="25">
        <f t="shared" si="5"/>
        <v>11160.82546143035</v>
      </c>
      <c r="P148" s="25">
        <f t="shared" si="6"/>
        <v>27992.244538569641</v>
      </c>
      <c r="Q148" s="25">
        <f t="array" aca="1" ref="Q148" ca="1">INDEX('Isaac 401k'!L:L,MATCH('Retirement Calculator'!A148,'Isaac 401k'!N:N,0),0)</f>
        <v>1681563.257307603</v>
      </c>
      <c r="R148" s="25">
        <f t="array" aca="1" ref="R148" ca="1">INDEX('Lorri 401b'!L:L,MATCH('Retirement Calculator'!A148,'Lorri 401b'!N:N,0),0)</f>
        <v>4141094.5923566176</v>
      </c>
      <c r="S148" s="25">
        <f t="shared" ca="1" si="7"/>
        <v>5822657.8496642206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7820.4732791855868</v>
      </c>
      <c r="K149" s="25">
        <f t="shared" si="4"/>
        <v>20171.771259384055</v>
      </c>
      <c r="L149" s="25"/>
      <c r="N149" s="25">
        <f>'Combined Retirement'!$C$18/12</f>
        <v>39153.069999999992</v>
      </c>
      <c r="O149" s="25">
        <f t="shared" si="5"/>
        <v>11160.82546143035</v>
      </c>
      <c r="P149" s="25">
        <f t="shared" si="6"/>
        <v>27992.244538569641</v>
      </c>
      <c r="Q149" s="25">
        <f t="array" aca="1" ref="Q149" ca="1">INDEX('Isaac 401k'!L:L,MATCH('Retirement Calculator'!A149,'Isaac 401k'!N:N,0),0)</f>
        <v>1680716.7122952025</v>
      </c>
      <c r="R149" s="25">
        <f t="array" aca="1" ref="R149" ca="1">INDEX('Lorri 401b'!L:L,MATCH('Retirement Calculator'!A149,'Lorri 401b'!N:N,0),0)</f>
        <v>4138093.3328518053</v>
      </c>
      <c r="S149" s="25">
        <f t="shared" ca="1" si="7"/>
        <v>5818810.0451470073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7820.4732791855868</v>
      </c>
      <c r="K150" s="25">
        <f t="shared" si="4"/>
        <v>20171.771259384055</v>
      </c>
      <c r="L150" s="25"/>
      <c r="N150" s="25">
        <f>'Combined Retirement'!$C$18/12</f>
        <v>39153.069999999992</v>
      </c>
      <c r="O150" s="25">
        <f t="shared" si="5"/>
        <v>11160.82546143035</v>
      </c>
      <c r="P150" s="25">
        <f t="shared" si="6"/>
        <v>27992.244538569641</v>
      </c>
      <c r="Q150" s="25">
        <f t="array" aca="1" ref="Q150" ca="1">INDEX('Isaac 401k'!L:L,MATCH('Retirement Calculator'!A150,'Isaac 401k'!N:N,0),0)</f>
        <v>1679866.6400119171</v>
      </c>
      <c r="R150" s="25">
        <f t="array" aca="1" ref="R150" ca="1">INDEX('Lorri 401b'!L:L,MATCH('Retirement Calculator'!A150,'Lorri 401b'!N:N,0),0)</f>
        <v>4135079.5680990559</v>
      </c>
      <c r="S150" s="25">
        <f t="shared" ca="1" si="7"/>
        <v>5814946.2081109732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7820.4732791855868</v>
      </c>
      <c r="K151" s="25">
        <f t="shared" si="4"/>
        <v>20171.771259384055</v>
      </c>
      <c r="L151" s="25"/>
      <c r="N151" s="25">
        <f>'Combined Retirement'!$C$18/12</f>
        <v>39153.069999999992</v>
      </c>
      <c r="O151" s="25">
        <f t="shared" si="5"/>
        <v>11160.82546143035</v>
      </c>
      <c r="P151" s="25">
        <f t="shared" si="6"/>
        <v>27992.244538569641</v>
      </c>
      <c r="Q151" s="25">
        <f t="array" aca="1" ref="Q151" ca="1">INDEX('Isaac 401k'!L:L,MATCH('Retirement Calculator'!A151,'Isaac 401k'!N:N,0),0)</f>
        <v>1679013.0257607845</v>
      </c>
      <c r="R151" s="25">
        <f t="array" aca="1" ref="R151" ca="1">INDEX('Lorri 401b'!L:L,MATCH('Retirement Calculator'!A151,'Lorri 401b'!N:N,0),0)</f>
        <v>4132053.2459931704</v>
      </c>
      <c r="S151" s="25">
        <f t="shared" ca="1" si="7"/>
        <v>5811066.2717539547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7820.4732791855868</v>
      </c>
      <c r="K152" s="25">
        <f t="shared" si="4"/>
        <v>20171.771259384055</v>
      </c>
      <c r="L152" s="25"/>
      <c r="N152" s="25">
        <f>'Combined Retirement'!$C$18/12</f>
        <v>39153.069999999992</v>
      </c>
      <c r="O152" s="25">
        <f t="shared" si="5"/>
        <v>11160.82546143035</v>
      </c>
      <c r="P152" s="25">
        <f t="shared" si="6"/>
        <v>27992.244538569641</v>
      </c>
      <c r="Q152" s="25">
        <f t="array" aca="1" ref="Q152" ca="1">INDEX('Isaac 401k'!L:L,MATCH('Retirement Calculator'!A152,'Isaac 401k'!N:N,0),0)</f>
        <v>1678155.8547836056</v>
      </c>
      <c r="R152" s="25">
        <f t="array" aca="1" ref="R152" ca="1">INDEX('Lorri 401b'!L:L,MATCH('Retirement Calculator'!A152,'Lorri 401b'!N:N,0),0)</f>
        <v>4129014.3142118435</v>
      </c>
      <c r="S152" s="25">
        <f t="shared" ca="1" si="7"/>
        <v>5807170.1689954493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7820.4732791855868</v>
      </c>
      <c r="K153" s="25">
        <f t="shared" si="4"/>
        <v>20171.771259384055</v>
      </c>
      <c r="L153" s="25"/>
      <c r="N153" s="25">
        <f>'Combined Retirement'!$C$18/12</f>
        <v>39153.069999999992</v>
      </c>
      <c r="O153" s="25">
        <f t="shared" si="5"/>
        <v>11160.82546143035</v>
      </c>
      <c r="P153" s="25">
        <f t="shared" si="6"/>
        <v>27992.244538569641</v>
      </c>
      <c r="Q153" s="25">
        <f t="array" aca="1" ref="Q153" ca="1">INDEX('Isaac 401k'!L:L,MATCH('Retirement Calculator'!A153,'Isaac 401k'!N:N,0),0)</f>
        <v>1677295.1122606883</v>
      </c>
      <c r="R153" s="25">
        <f t="array" aca="1" ref="R153" ca="1">INDEX('Lorri 401b'!L:L,MATCH('Retirement Calculator'!A153,'Lorri 401b'!N:N,0),0)</f>
        <v>4125962.7202147613</v>
      </c>
      <c r="S153" s="25">
        <f t="shared" ca="1" si="7"/>
        <v>5803257.8324754499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7820.4732791855868</v>
      </c>
      <c r="K154" s="25">
        <f t="shared" si="4"/>
        <v>20171.771259384055</v>
      </c>
      <c r="L154" s="25"/>
      <c r="N154" s="25">
        <f>'Combined Retirement'!$C$18/12</f>
        <v>39153.069999999992</v>
      </c>
      <c r="O154" s="25">
        <f t="shared" si="5"/>
        <v>11160.82546143035</v>
      </c>
      <c r="P154" s="25">
        <f t="shared" si="6"/>
        <v>27992.244538569641</v>
      </c>
      <c r="Q154" s="25">
        <f t="array" aca="1" ref="Q154" ca="1">INDEX('Isaac 401k'!L:L,MATCH('Retirement Calculator'!A154,'Isaac 401k'!N:N,0),0)</f>
        <v>1676430.7833105924</v>
      </c>
      <c r="R154" s="25">
        <f t="array" aca="1" ref="R154" ca="1">INDEX('Lorri 401b'!L:L,MATCH('Retirement Calculator'!A154,'Lorri 401b'!N:N,0),0)</f>
        <v>4122898.4112426913</v>
      </c>
      <c r="S154" s="25">
        <f t="shared" ca="1" si="7"/>
        <v>5799329.194553284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7820.4732791855868</v>
      </c>
      <c r="K155" s="25">
        <f t="shared" si="4"/>
        <v>20171.771259384055</v>
      </c>
      <c r="L155" s="25"/>
      <c r="N155" s="25">
        <f>'Combined Retirement'!$C$18/12</f>
        <v>39153.069999999992</v>
      </c>
      <c r="O155" s="25">
        <f t="shared" si="5"/>
        <v>11160.82546143035</v>
      </c>
      <c r="P155" s="25">
        <f t="shared" si="6"/>
        <v>27992.244538569641</v>
      </c>
      <c r="Q155" s="25">
        <f t="array" aca="1" ref="Q155" ca="1">INDEX('Isaac 401k'!L:L,MATCH('Retirement Calculator'!A155,'Isaac 401k'!N:N,0),0)</f>
        <v>1675562.8529898711</v>
      </c>
      <c r="R155" s="25">
        <f t="array" aca="1" ref="R155" ca="1">INDEX('Lorri 401b'!L:L,MATCH('Retirement Calculator'!A155,'Lorri 401b'!N:N,0),0)</f>
        <v>4119821.3343165708</v>
      </c>
      <c r="S155" s="25">
        <f t="shared" ca="1" si="7"/>
        <v>5795384.1873064414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7820.4732791855868</v>
      </c>
      <c r="K156" s="25">
        <f t="shared" si="4"/>
        <v>20171.771259384055</v>
      </c>
      <c r="L156" s="25"/>
      <c r="N156" s="25">
        <f>'Combined Retirement'!$C$18/12</f>
        <v>39153.069999999992</v>
      </c>
      <c r="O156" s="25">
        <f t="shared" si="5"/>
        <v>11160.82546143035</v>
      </c>
      <c r="P156" s="25">
        <f t="shared" si="6"/>
        <v>27992.244538569641</v>
      </c>
      <c r="Q156" s="25">
        <f t="array" aca="1" ref="Q156" ca="1">INDEX('Isaac 401k'!L:L,MATCH('Retirement Calculator'!A156,'Isaac 401k'!N:N,0),0)</f>
        <v>1674691.3062928133</v>
      </c>
      <c r="R156" s="25">
        <f t="array" aca="1" ref="R156" ca="1">INDEX('Lorri 401b'!L:L,MATCH('Retirement Calculator'!A156,'Lorri 401b'!N:N,0),0)</f>
        <v>4116731.4362365915</v>
      </c>
      <c r="S156" s="25">
        <f t="shared" ca="1" si="7"/>
        <v>5791422.7425294053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7820.4732791855868</v>
      </c>
      <c r="K157" s="25">
        <f t="shared" si="4"/>
        <v>20171.771259384055</v>
      </c>
      <c r="L157" s="25"/>
      <c r="N157" s="25">
        <f>'Combined Retirement'!$C$18/12</f>
        <v>39153.069999999992</v>
      </c>
      <c r="O157" s="25">
        <f t="shared" si="5"/>
        <v>11160.82546143035</v>
      </c>
      <c r="P157" s="25">
        <f t="shared" si="6"/>
        <v>27992.244538569641</v>
      </c>
      <c r="Q157" s="25">
        <f t="array" aca="1" ref="Q157" ca="1">INDEX('Isaac 401k'!L:L,MATCH('Retirement Calculator'!A157,'Isaac 401k'!N:N,0),0)</f>
        <v>1673816.1281511844</v>
      </c>
      <c r="R157" s="25">
        <f t="array" aca="1" ref="R157" ca="1">INDEX('Lorri 401b'!L:L,MATCH('Retirement Calculator'!A157,'Lorri 401b'!N:N,0),0)</f>
        <v>4113628.6635812791</v>
      </c>
      <c r="S157" s="25">
        <f t="shared" ca="1" si="7"/>
        <v>5787444.791732464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7820.4732791855868</v>
      </c>
      <c r="K158" s="25">
        <f t="shared" si="4"/>
        <v>20171.771259384055</v>
      </c>
      <c r="L158" s="25"/>
      <c r="N158" s="25">
        <f>'Combined Retirement'!$C$18/12</f>
        <v>39153.069999999992</v>
      </c>
      <c r="O158" s="25">
        <f t="shared" si="5"/>
        <v>11160.82546143035</v>
      </c>
      <c r="P158" s="25">
        <f t="shared" si="6"/>
        <v>27992.244538569641</v>
      </c>
      <c r="Q158" s="25">
        <f t="array" aca="1" ref="Q158" ca="1">INDEX('Isaac 401k'!L:L,MATCH('Retirement Calculator'!A158,'Isaac 401k'!N:N,0),0)</f>
        <v>1672937.3034339654</v>
      </c>
      <c r="R158" s="25">
        <f t="array" aca="1" ref="R158" ca="1">INDEX('Lorri 401b'!L:L,MATCH('Retirement Calculator'!A158,'Lorri 401b'!N:N,0),0)</f>
        <v>4110512.9627065696</v>
      </c>
      <c r="S158" s="25">
        <f t="shared" ca="1" si="7"/>
        <v>5783450.2661405355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7820.4732791855868</v>
      </c>
      <c r="K159" s="25">
        <f t="shared" si="4"/>
        <v>20171.771259384055</v>
      </c>
      <c r="L159" s="25"/>
      <c r="N159" s="25">
        <f>'Combined Retirement'!$C$18/12</f>
        <v>39153.069999999992</v>
      </c>
      <c r="O159" s="25">
        <f t="shared" si="5"/>
        <v>11160.82546143035</v>
      </c>
      <c r="P159" s="25">
        <f t="shared" si="6"/>
        <v>27992.244538569641</v>
      </c>
      <c r="Q159" s="25">
        <f t="array" aca="1" ref="Q159" ca="1">INDEX('Isaac 401k'!L:L,MATCH('Retirement Calculator'!A159,'Isaac 401k'!N:N,0),0)</f>
        <v>1672054.8169470914</v>
      </c>
      <c r="R159" s="25">
        <f t="array" aca="1" ref="R159" ca="1">INDEX('Lorri 401b'!L:L,MATCH('Retirement Calculator'!A159,'Lorri 401b'!N:N,0),0)</f>
        <v>4107384.2797448821</v>
      </c>
      <c r="S159" s="25">
        <f t="shared" ca="1" si="7"/>
        <v>5779439.0966919735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7820.4732791855868</v>
      </c>
      <c r="K160" s="25">
        <f t="shared" si="4"/>
        <v>20171.771259384055</v>
      </c>
      <c r="L160" s="25"/>
      <c r="N160" s="25">
        <f>'Combined Retirement'!$C$18/12</f>
        <v>39153.069999999992</v>
      </c>
      <c r="O160" s="25">
        <f t="shared" si="5"/>
        <v>11160.82546143035</v>
      </c>
      <c r="P160" s="25">
        <f t="shared" si="6"/>
        <v>27992.244538569641</v>
      </c>
      <c r="Q160" s="25">
        <f t="array" aca="1" ref="Q160" ca="1">INDEX('Isaac 401k'!L:L,MATCH('Retirement Calculator'!A160,'Isaac 401k'!N:N,0),0)</f>
        <v>1671168.6534331888</v>
      </c>
      <c r="R160" s="25">
        <f t="array" aca="1" ref="R160" ca="1">INDEX('Lorri 401b'!L:L,MATCH('Retirement Calculator'!A160,'Lorri 401b'!N:N,0),0)</f>
        <v>4104242.5606041877</v>
      </c>
      <c r="S160" s="25">
        <f t="shared" ca="1" si="7"/>
        <v>5775411.2140373765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7820.4732791855868</v>
      </c>
      <c r="K161" s="25">
        <f t="shared" si="4"/>
        <v>20171.771259384055</v>
      </c>
      <c r="L161" s="25"/>
      <c r="N161" s="25">
        <f>'Combined Retirement'!$C$18/12</f>
        <v>39153.069999999992</v>
      </c>
      <c r="O161" s="25">
        <f t="shared" si="5"/>
        <v>11160.82546143035</v>
      </c>
      <c r="P161" s="25">
        <f t="shared" si="6"/>
        <v>27992.244538569641</v>
      </c>
      <c r="Q161" s="25">
        <f t="array" aca="1" ref="Q161" ca="1">INDEX('Isaac 401k'!L:L,MATCH('Retirement Calculator'!A161,'Isaac 401k'!N:N,0),0)</f>
        <v>1670278.7975713115</v>
      </c>
      <c r="R161" s="25">
        <f t="array" aca="1" ref="R161" ca="1">INDEX('Lorri 401b'!L:L,MATCH('Retirement Calculator'!A161,'Lorri 401b'!N:N,0),0)</f>
        <v>4101087.7509670733</v>
      </c>
      <c r="S161" s="25">
        <f t="shared" ca="1" si="7"/>
        <v>5771366.548538385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7820.4732791855868</v>
      </c>
      <c r="K162" s="25">
        <f t="shared" si="4"/>
        <v>20171.771259384055</v>
      </c>
      <c r="L162" s="25"/>
      <c r="N162" s="25">
        <f>'Combined Retirement'!$C$18/12</f>
        <v>39153.069999999992</v>
      </c>
      <c r="O162" s="25">
        <f t="shared" si="5"/>
        <v>11160.82546143035</v>
      </c>
      <c r="P162" s="25">
        <f t="shared" si="6"/>
        <v>27992.244538569641</v>
      </c>
      <c r="Q162" s="25">
        <f t="array" aca="1" ref="Q162" ca="1">INDEX('Isaac 401k'!L:L,MATCH('Retirement Calculator'!A162,'Isaac 401k'!N:N,0),0)</f>
        <v>1669385.2339766764</v>
      </c>
      <c r="R162" s="25">
        <f t="array" aca="1" ref="R162" ca="1">INDEX('Lorri 401b'!L:L,MATCH('Retirement Calculator'!A162,'Lorri 401b'!N:N,0),0)</f>
        <v>4097919.7962898044</v>
      </c>
      <c r="S162" s="25">
        <f t="shared" ca="1" si="7"/>
        <v>5767305.0302664805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7820.4732791855868</v>
      </c>
      <c r="K163" s="25">
        <f t="shared" si="4"/>
        <v>20171.771259384055</v>
      </c>
      <c r="L163" s="25"/>
      <c r="N163" s="25">
        <f>'Combined Retirement'!$C$18/12</f>
        <v>39153.069999999992</v>
      </c>
      <c r="O163" s="25">
        <f t="shared" si="5"/>
        <v>11160.82546143035</v>
      </c>
      <c r="P163" s="25">
        <f t="shared" si="6"/>
        <v>27992.244538569641</v>
      </c>
      <c r="Q163" s="25">
        <f t="array" aca="1" ref="Q163" ca="1">INDEX('Isaac 401k'!L:L,MATCH('Retirement Calculator'!A163,'Isaac 401k'!N:N,0),0)</f>
        <v>1668487.947200397</v>
      </c>
      <c r="R163" s="25">
        <f t="array" aca="1" ref="R163" ca="1">INDEX('Lorri 401b'!L:L,MATCH('Retirement Calculator'!A163,'Lorri 401b'!N:N,0),0)</f>
        <v>4094738.6418013801</v>
      </c>
      <c r="S163" s="25">
        <f t="shared" ca="1" si="7"/>
        <v>5763226.5890017767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7820.4732791855868</v>
      </c>
      <c r="K164" s="25">
        <f t="shared" si="4"/>
        <v>20171.771259384055</v>
      </c>
      <c r="L164" s="25"/>
      <c r="N164" s="25">
        <f>'Combined Retirement'!$C$18/12</f>
        <v>39153.069999999992</v>
      </c>
      <c r="O164" s="25">
        <f t="shared" si="5"/>
        <v>11160.82546143035</v>
      </c>
      <c r="P164" s="25">
        <f t="shared" si="6"/>
        <v>27992.244538569641</v>
      </c>
      <c r="Q164" s="25">
        <f t="array" aca="1" ref="Q164" ca="1">INDEX('Isaac 401k'!L:L,MATCH('Retirement Calculator'!A164,'Isaac 401k'!N:N,0),0)</f>
        <v>1667586.9217292166</v>
      </c>
      <c r="R164" s="25">
        <f t="array" aca="1" ref="R164" ca="1">INDEX('Lorri 401b'!L:L,MATCH('Retirement Calculator'!A164,'Lorri 401b'!N:N,0),0)</f>
        <v>4091544.2325025876</v>
      </c>
      <c r="S164" s="25">
        <f t="shared" ca="1" si="7"/>
        <v>5759131.1542318044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7820.4732791855868</v>
      </c>
      <c r="K165" s="25">
        <f t="shared" si="4"/>
        <v>20171.771259384055</v>
      </c>
      <c r="L165" s="25"/>
      <c r="N165" s="25">
        <f>'Combined Retirement'!$C$18/12</f>
        <v>39153.069999999992</v>
      </c>
      <c r="O165" s="25">
        <f t="shared" si="5"/>
        <v>11160.82546143035</v>
      </c>
      <c r="P165" s="25">
        <f t="shared" si="6"/>
        <v>27992.244538569641</v>
      </c>
      <c r="Q165" s="25">
        <f t="array" aca="1" ref="Q165" ca="1">INDEX('Isaac 401k'!L:L,MATCH('Retirement Calculator'!A165,'Isaac 401k'!N:N,0),0)</f>
        <v>1666682.1419852395</v>
      </c>
      <c r="R165" s="25">
        <f t="array" aca="1" ref="R165" ca="1">INDEX('Lorri 401b'!L:L,MATCH('Retirement Calculator'!A165,'Lorri 401b'!N:N,0),0)</f>
        <v>4088336.5131650502</v>
      </c>
      <c r="S165" s="25">
        <f t="shared" ca="1" si="7"/>
        <v>5755018.6551502896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7820.4732791855868</v>
      </c>
      <c r="K166" s="25">
        <f t="shared" si="4"/>
        <v>20171.771259384055</v>
      </c>
      <c r="L166" s="25"/>
      <c r="N166" s="25">
        <f>'Combined Retirement'!$C$18/12</f>
        <v>39153.069999999992</v>
      </c>
      <c r="O166" s="25">
        <f t="shared" si="5"/>
        <v>11160.82546143035</v>
      </c>
      <c r="P166" s="25">
        <f t="shared" si="6"/>
        <v>27992.244538569641</v>
      </c>
      <c r="Q166" s="25">
        <f t="array" aca="1" ref="Q166" ca="1">INDEX('Isaac 401k'!L:L,MATCH('Retirement Calculator'!A166,'Isaac 401k'!N:N,0),0)</f>
        <v>1665773.5923256625</v>
      </c>
      <c r="R166" s="25">
        <f t="array" aca="1" ref="R166" ca="1">INDEX('Lorri 401b'!L:L,MATCH('Retirement Calculator'!A166,'Lorri 401b'!N:N,0),0)</f>
        <v>4085115.4283302729</v>
      </c>
      <c r="S166" s="25">
        <f t="shared" ca="1" si="7"/>
        <v>5750889.0206559356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7820.4732791855868</v>
      </c>
      <c r="K167" s="25">
        <f t="shared" si="4"/>
        <v>20171.771259384055</v>
      </c>
      <c r="L167" s="25"/>
      <c r="N167" s="25">
        <f>'Combined Retirement'!$C$18/12</f>
        <v>39153.069999999992</v>
      </c>
      <c r="O167" s="25">
        <f t="shared" si="5"/>
        <v>11160.82546143035</v>
      </c>
      <c r="P167" s="25">
        <f t="shared" si="6"/>
        <v>27992.244538569641</v>
      </c>
      <c r="Q167" s="25">
        <f t="array" aca="1" ref="Q167" ca="1">INDEX('Isaac 401k'!L:L,MATCH('Retirement Calculator'!A167,'Isaac 401k'!N:N,0),0)</f>
        <v>1664861.2570425039</v>
      </c>
      <c r="R167" s="25">
        <f t="array" aca="1" ref="R167" ca="1">INDEX('Lorri 401b'!L:L,MATCH('Retirement Calculator'!A167,'Lorri 401b'!N:N,0),0)</f>
        <v>4081880.9223086839</v>
      </c>
      <c r="S167" s="25">
        <f t="shared" ca="1" si="7"/>
        <v>5746742.1793511882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7820.4732791855868</v>
      </c>
      <c r="K168" s="25">
        <f t="shared" si="4"/>
        <v>20171.771259384055</v>
      </c>
      <c r="L168" s="25"/>
      <c r="N168" s="25">
        <f>'Combined Retirement'!$C$18/12</f>
        <v>39153.069999999992</v>
      </c>
      <c r="O168" s="25">
        <f t="shared" si="5"/>
        <v>11160.82546143035</v>
      </c>
      <c r="P168" s="25">
        <f t="shared" si="6"/>
        <v>27992.244538569641</v>
      </c>
      <c r="Q168" s="25">
        <f t="array" aca="1" ref="Q168" ca="1">INDEX('Isaac 401k'!L:L,MATCH('Retirement Calculator'!A168,'Isaac 401k'!N:N,0),0)</f>
        <v>1663945.1203623321</v>
      </c>
      <c r="R168" s="25">
        <f t="array" aca="1" ref="R168" ca="1">INDEX('Lorri 401b'!L:L,MATCH('Retirement Calculator'!A168,'Lorri 401b'!N:N,0),0)</f>
        <v>4078632.9391786717</v>
      </c>
      <c r="S168" s="25">
        <f t="shared" ca="1" si="7"/>
        <v>5742578.0595410038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7820.4732791855868</v>
      </c>
      <c r="K169" s="25">
        <f t="shared" si="4"/>
        <v>20171.771259384055</v>
      </c>
      <c r="L169" s="25"/>
      <c r="N169" s="25">
        <f>'Combined Retirement'!$C$18/12</f>
        <v>39153.069999999992</v>
      </c>
      <c r="O169" s="25">
        <f t="shared" si="5"/>
        <v>11160.82546143035</v>
      </c>
      <c r="P169" s="25">
        <f t="shared" si="6"/>
        <v>27992.244538569641</v>
      </c>
      <c r="Q169" s="25">
        <f t="array" aca="1" ref="Q169" ca="1">INDEX('Isaac 401k'!L:L,MATCH('Retirement Calculator'!A169,'Isaac 401k'!N:N,0),0)</f>
        <v>1663025.1664459929</v>
      </c>
      <c r="R169" s="25">
        <f t="array" aca="1" ref="R169" ca="1">INDEX('Lorri 401b'!L:L,MATCH('Retirement Calculator'!A169,'Lorri 401b'!N:N,0),0)</f>
        <v>4075371.4227856179</v>
      </c>
      <c r="S169" s="25">
        <f t="shared" ca="1" si="7"/>
        <v>5738396.5892316103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7820.4732791855868</v>
      </c>
      <c r="K170" s="25">
        <f t="shared" si="4"/>
        <v>20171.771259384055</v>
      </c>
      <c r="L170" s="25"/>
      <c r="N170" s="25">
        <f>'Combined Retirement'!$C$18/12</f>
        <v>39153.069999999992</v>
      </c>
      <c r="O170" s="25">
        <f t="shared" si="5"/>
        <v>11160.82546143035</v>
      </c>
      <c r="P170" s="25">
        <f t="shared" si="6"/>
        <v>27992.244538569641</v>
      </c>
      <c r="Q170" s="25">
        <f t="array" aca="1" ref="Q170" ca="1">INDEX('Isaac 401k'!L:L,MATCH('Retirement Calculator'!A170,'Isaac 401k'!N:N,0),0)</f>
        <v>1662101.3793883356</v>
      </c>
      <c r="R170" s="25">
        <f t="array" aca="1" ref="R170" ca="1">INDEX('Lorri 401b'!L:L,MATCH('Retirement Calculator'!A170,'Lorri 401b'!N:N,0),0)</f>
        <v>4072096.3167409264</v>
      </c>
      <c r="S170" s="25">
        <f t="shared" ca="1" si="7"/>
        <v>5734197.6961292624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7820.4732791855868</v>
      </c>
      <c r="K171" s="25">
        <f t="shared" si="4"/>
        <v>20171.771259384055</v>
      </c>
      <c r="L171" s="25"/>
      <c r="N171" s="25">
        <f>'Combined Retirement'!$C$18/12</f>
        <v>39153.069999999992</v>
      </c>
      <c r="O171" s="25">
        <f t="shared" si="5"/>
        <v>11160.82546143035</v>
      </c>
      <c r="P171" s="25">
        <f t="shared" si="6"/>
        <v>27992.244538569641</v>
      </c>
      <c r="Q171" s="25">
        <f t="array" aca="1" ref="Q171" ca="1">INDEX('Isaac 401k'!L:L,MATCH('Retirement Calculator'!A171,'Isaac 401k'!N:N,0),0)</f>
        <v>1661173.7432179381</v>
      </c>
      <c r="R171" s="25">
        <f t="array" aca="1" ref="R171" ca="1">INDEX('Lorri 401b'!L:L,MATCH('Retirement Calculator'!A171,'Lorri 401b'!N:N,0),0)</f>
        <v>4068807.5644210484</v>
      </c>
      <c r="S171" s="25">
        <f t="shared" ca="1" si="7"/>
        <v>5729981.307638986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7820.4732791855868</v>
      </c>
      <c r="K172" s="25">
        <f t="shared" si="4"/>
        <v>20171.771259384055</v>
      </c>
      <c r="L172" s="25"/>
      <c r="N172" s="25">
        <f>'Combined Retirement'!$C$18/12</f>
        <v>39153.069999999992</v>
      </c>
      <c r="O172" s="25">
        <f t="shared" si="5"/>
        <v>11160.82546143035</v>
      </c>
      <c r="P172" s="25">
        <f t="shared" si="6"/>
        <v>27992.244538569641</v>
      </c>
      <c r="Q172" s="25">
        <f t="array" aca="1" ref="Q172" ca="1">INDEX('Isaac 401k'!L:L,MATCH('Retirement Calculator'!A172,'Isaac 401k'!N:N,0),0)</f>
        <v>1660242.2418968307</v>
      </c>
      <c r="R172" s="25">
        <f t="array" aca="1" ref="R172" ca="1">INDEX('Lorri 401b'!L:L,MATCH('Retirement Calculator'!A172,'Lorri 401b'!N:N,0),0)</f>
        <v>4065505.1089665042</v>
      </c>
      <c r="S172" s="25">
        <f t="shared" ca="1" si="7"/>
        <v>5725747.3508633347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7820.4732791855868</v>
      </c>
      <c r="K173" s="25">
        <f t="shared" si="4"/>
        <v>20171.771259384055</v>
      </c>
      <c r="L173" s="25"/>
      <c r="N173" s="25">
        <f>'Combined Retirement'!$C$18/12</f>
        <v>39153.069999999992</v>
      </c>
      <c r="O173" s="25">
        <f t="shared" si="5"/>
        <v>11160.82546143035</v>
      </c>
      <c r="P173" s="25">
        <f t="shared" si="6"/>
        <v>27992.244538569641</v>
      </c>
      <c r="Q173" s="25">
        <f t="array" aca="1" ref="Q173" ca="1">INDEX('Isaac 401k'!L:L,MATCH('Retirement Calculator'!A173,'Isaac 401k'!N:N,0),0)</f>
        <v>1659306.8593202187</v>
      </c>
      <c r="R173" s="25">
        <f t="array" aca="1" ref="R173" ca="1">INDEX('Lorri 401b'!L:L,MATCH('Retirement Calculator'!A173,'Lorri 401b'!N:N,0),0)</f>
        <v>4062188.8932808996</v>
      </c>
      <c r="S173" s="25">
        <f t="shared" ca="1" si="7"/>
        <v>5721495.7526011188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7820.4732791855868</v>
      </c>
      <c r="K174" s="25">
        <f t="shared" si="4"/>
        <v>20171.771259384055</v>
      </c>
      <c r="L174" s="25"/>
      <c r="N174" s="25">
        <f>'Combined Retirement'!$C$18/12</f>
        <v>39153.069999999992</v>
      </c>
      <c r="O174" s="25">
        <f t="shared" si="5"/>
        <v>11160.82546143035</v>
      </c>
      <c r="P174" s="25">
        <f t="shared" si="6"/>
        <v>27992.244538569641</v>
      </c>
      <c r="Q174" s="25">
        <f t="array" aca="1" ref="Q174" ca="1">INDEX('Isaac 401k'!L:L,MATCH('Retirement Calculator'!A174,'Isaac 401k'!N:N,0),0)</f>
        <v>1658367.5793162039</v>
      </c>
      <c r="R174" s="25">
        <f t="array" aca="1" ref="R174" ca="1">INDEX('Lorri 401b'!L:L,MATCH('Retirement Calculator'!A174,'Lorri 401b'!N:N,0),0)</f>
        <v>4058858.8600299382</v>
      </c>
      <c r="S174" s="25">
        <f t="shared" ca="1" si="7"/>
        <v>5717226.4393461421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7820.4732791855868</v>
      </c>
      <c r="K175" s="25">
        <f t="shared" si="4"/>
        <v>20171.771259384055</v>
      </c>
      <c r="L175" s="25"/>
      <c r="N175" s="25">
        <f>'Combined Retirement'!$C$18/12</f>
        <v>39153.069999999992</v>
      </c>
      <c r="O175" s="25">
        <f t="shared" si="5"/>
        <v>11160.82546143035</v>
      </c>
      <c r="P175" s="25">
        <f t="shared" si="6"/>
        <v>27992.244538569641</v>
      </c>
      <c r="Q175" s="25">
        <f t="array" aca="1" ref="Q175" ca="1">INDEX('Isaac 401k'!L:L,MATCH('Retirement Calculator'!A175,'Isaac 401k'!N:N,0),0)</f>
        <v>1657424.385645506</v>
      </c>
      <c r="R175" s="25">
        <f t="array" aca="1" ref="R175" ca="1">INDEX('Lorri 401b'!L:L,MATCH('Retirement Calculator'!A175,'Lorri 401b'!N:N,0),0)</f>
        <v>4055514.9516404313</v>
      </c>
      <c r="S175" s="25">
        <f t="shared" ca="1" si="7"/>
        <v>5712939.3372859377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7820.4732791855868</v>
      </c>
      <c r="K176" s="25">
        <f t="shared" si="4"/>
        <v>20171.771259384055</v>
      </c>
      <c r="L176" s="25"/>
      <c r="N176" s="25">
        <f>'Combined Retirement'!$C$18/12</f>
        <v>39153.069999999992</v>
      </c>
      <c r="O176" s="25">
        <f t="shared" si="5"/>
        <v>11160.82546143035</v>
      </c>
      <c r="P176" s="25">
        <f t="shared" si="6"/>
        <v>27992.244538569641</v>
      </c>
      <c r="Q176" s="25">
        <f t="array" aca="1" ref="Q176" ca="1">INDEX('Isaac 401k'!L:L,MATCH('Retirement Calculator'!A176,'Isaac 401k'!N:N,0),0)</f>
        <v>1656477.2620011801</v>
      </c>
      <c r="R176" s="25">
        <f t="array" aca="1" ref="R176" ca="1">INDEX('Lorri 401b'!L:L,MATCH('Retirement Calculator'!A176,'Lorri 401b'!N:N,0),0)</f>
        <v>4052157.1102993013</v>
      </c>
      <c r="S176" s="25">
        <f t="shared" ca="1" si="7"/>
        <v>5708634.3723004814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7820.4732791855868</v>
      </c>
      <c r="K177" s="25">
        <f t="shared" si="4"/>
        <v>20171.771259384055</v>
      </c>
      <c r="L177" s="25"/>
      <c r="N177" s="25">
        <f>'Combined Retirement'!$C$18/12</f>
        <v>39153.069999999992</v>
      </c>
      <c r="O177" s="25">
        <f t="shared" si="5"/>
        <v>11160.82546143035</v>
      </c>
      <c r="P177" s="25">
        <f t="shared" si="6"/>
        <v>27992.244538569641</v>
      </c>
      <c r="Q177" s="25">
        <f t="array" aca="1" ref="Q177" ca="1">INDEX('Isaac 401k'!L:L,MATCH('Retirement Calculator'!A177,'Isaac 401k'!N:N,0),0)</f>
        <v>1655526.1920083361</v>
      </c>
      <c r="R177" s="25">
        <f t="array" aca="1" ref="R177" ca="1">INDEX('Lorri 401b'!L:L,MATCH('Retirement Calculator'!A177,'Lorri 401b'!N:N,0),0)</f>
        <v>4048785.2779525835</v>
      </c>
      <c r="S177" s="25">
        <f t="shared" ca="1" si="7"/>
        <v>5704311.4699609196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7820.4732791855868</v>
      </c>
      <c r="K178" s="25">
        <f t="shared" si="4"/>
        <v>20171.771259384055</v>
      </c>
      <c r="L178" s="25"/>
      <c r="N178" s="25">
        <f>'Combined Retirement'!$C$18/12</f>
        <v>39153.069999999992</v>
      </c>
      <c r="O178" s="25">
        <f t="shared" si="5"/>
        <v>11160.82546143035</v>
      </c>
      <c r="P178" s="25">
        <f t="shared" si="6"/>
        <v>27992.244538569641</v>
      </c>
      <c r="Q178" s="25">
        <f t="array" aca="1" ref="Q178" ca="1">INDEX('Isaac 401k'!L:L,MATCH('Retirement Calculator'!A178,'Isaac 401k'!N:N,0),0)</f>
        <v>1654571.1592238552</v>
      </c>
      <c r="R178" s="25">
        <f t="array" aca="1" ref="R178" ca="1">INDEX('Lorri 401b'!L:L,MATCH('Retirement Calculator'!A178,'Lorri 401b'!N:N,0),0)</f>
        <v>4045399.3963044211</v>
      </c>
      <c r="S178" s="25">
        <f t="shared" ca="1" si="7"/>
        <v>5699970.5555282766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7820.4732791855868</v>
      </c>
      <c r="K179" s="25">
        <f t="shared" si="4"/>
        <v>20171.771259384055</v>
      </c>
      <c r="L179" s="25"/>
      <c r="N179" s="25">
        <f>'Combined Retirement'!$C$18/12</f>
        <v>39153.069999999992</v>
      </c>
      <c r="O179" s="25">
        <f t="shared" si="5"/>
        <v>11160.82546143035</v>
      </c>
      <c r="P179" s="25">
        <f t="shared" si="6"/>
        <v>27992.244538569641</v>
      </c>
      <c r="Q179" s="25">
        <f t="array" aca="1" ref="Q179" ca="1">INDEX('Isaac 401k'!L:L,MATCH('Retirement Calculator'!A179,'Isaac 401k'!N:N,0),0)</f>
        <v>1653612.1471361057</v>
      </c>
      <c r="R179" s="25">
        <f t="array" aca="1" ref="R179" ca="1">INDEX('Lorri 401b'!L:L,MATCH('Retirement Calculator'!A179,'Lorri 401b'!N:N,0),0)</f>
        <v>4041999.4068160579</v>
      </c>
      <c r="S179" s="25">
        <f t="shared" ca="1" si="7"/>
        <v>5695611.5539521631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7820.4732791855868</v>
      </c>
      <c r="K180" s="25">
        <f t="shared" si="4"/>
        <v>20171.771259384055</v>
      </c>
      <c r="L180" s="25"/>
      <c r="N180" s="25">
        <f>'Combined Retirement'!$C$18/12</f>
        <v>39153.069999999992</v>
      </c>
      <c r="O180" s="25">
        <f t="shared" si="5"/>
        <v>11160.82546143035</v>
      </c>
      <c r="P180" s="25">
        <f t="shared" si="6"/>
        <v>27992.244538569641</v>
      </c>
      <c r="Q180" s="25">
        <f t="array" aca="1" ref="Q180" ca="1">INDEX('Isaac 401k'!L:L,MATCH('Retirement Calculator'!A180,'Isaac 401k'!N:N,0),0)</f>
        <v>1652649.1391646573</v>
      </c>
      <c r="R180" s="25">
        <f t="array" aca="1" ref="R180" ca="1">INDEX('Lorri 401b'!L:L,MATCH('Retirement Calculator'!A180,'Lorri 401b'!N:N,0),0)</f>
        <v>4038585.2507048263</v>
      </c>
      <c r="S180" s="25">
        <f t="shared" ca="1" si="7"/>
        <v>5691234.3898694832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7820.4732791855868</v>
      </c>
      <c r="K181" s="25">
        <f t="shared" si="4"/>
        <v>20171.771259384055</v>
      </c>
      <c r="L181" s="25"/>
      <c r="N181" s="25">
        <f>'Combined Retirement'!$C$18/12</f>
        <v>39153.069999999992</v>
      </c>
      <c r="O181" s="25">
        <f t="shared" si="5"/>
        <v>11160.82546143035</v>
      </c>
      <c r="P181" s="25">
        <f t="shared" si="6"/>
        <v>27992.244538569641</v>
      </c>
      <c r="Q181" s="25">
        <f t="array" aca="1" ref="Q181" ca="1">INDEX('Isaac 401k'!L:L,MATCH('Retirement Calculator'!A181,'Isaac 401k'!N:N,0),0)</f>
        <v>1651682.1186599946</v>
      </c>
      <c r="R181" s="25">
        <f t="array" aca="1" ref="R181" ca="1">INDEX('Lorri 401b'!L:L,MATCH('Retirement Calculator'!A181,'Lorri 401b'!N:N,0),0)</f>
        <v>4035156.8689431315</v>
      </c>
      <c r="S181" s="25">
        <f t="shared" ca="1" si="7"/>
        <v>5686838.9876031261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7820.4732791855868</v>
      </c>
      <c r="K182" s="25">
        <f t="shared" si="4"/>
        <v>20171.771259384055</v>
      </c>
      <c r="L182" s="25"/>
      <c r="N182" s="25">
        <f>'Combined Retirement'!$C$18/12</f>
        <v>39153.069999999992</v>
      </c>
      <c r="O182" s="25">
        <f t="shared" si="5"/>
        <v>11160.82546143035</v>
      </c>
      <c r="P182" s="25">
        <f t="shared" si="6"/>
        <v>27992.244538569641</v>
      </c>
      <c r="Q182" s="25">
        <f t="array" aca="1" ref="Q182" ca="1">INDEX('Isaac 401k'!L:L,MATCH('Retirement Calculator'!A182,'Isaac 401k'!N:N,0),0)</f>
        <v>1650711.068903229</v>
      </c>
      <c r="R182" s="25">
        <f t="array" aca="1" ref="R182" ca="1">INDEX('Lorri 401b'!L:L,MATCH('Retirement Calculator'!A182,'Lorri 401b'!N:N,0),0)</f>
        <v>4031714.2022574297</v>
      </c>
      <c r="S182" s="25">
        <f t="shared" ca="1" si="7"/>
        <v>5682425.2711606584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7820.4732791855868</v>
      </c>
      <c r="K183" s="25">
        <f t="shared" si="4"/>
        <v>20171.771259384055</v>
      </c>
      <c r="L183" s="25"/>
      <c r="N183" s="25">
        <f>'Combined Retirement'!$C$18/12</f>
        <v>39153.069999999992</v>
      </c>
      <c r="O183" s="25">
        <f t="shared" si="5"/>
        <v>11160.82546143035</v>
      </c>
      <c r="P183" s="25">
        <f t="shared" si="6"/>
        <v>27992.244538569641</v>
      </c>
      <c r="Q183" s="25">
        <f t="array" aca="1" ref="Q183" ca="1">INDEX('Isaac 401k'!L:L,MATCH('Retirement Calculator'!A183,'Isaac 401k'!N:N,0),0)</f>
        <v>1649735.9731058101</v>
      </c>
      <c r="R183" s="25">
        <f t="array" aca="1" ref="R183" ca="1">INDEX('Lorri 401b'!L:L,MATCH('Retirement Calculator'!A183,'Lorri 401b'!N:N,0),0)</f>
        <v>4028257.1911272039</v>
      </c>
      <c r="S183" s="25">
        <f t="shared" ca="1" si="7"/>
        <v>5677993.164233014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7820.4732791855868</v>
      </c>
      <c r="K184" s="25">
        <f t="shared" si="4"/>
        <v>20171.771259384055</v>
      </c>
      <c r="L184" s="25"/>
      <c r="N184" s="25">
        <f>'Combined Retirement'!$C$18/12</f>
        <v>39153.069999999992</v>
      </c>
      <c r="O184" s="25">
        <f t="shared" si="5"/>
        <v>11160.82546143035</v>
      </c>
      <c r="P184" s="25">
        <f t="shared" si="6"/>
        <v>27992.244538569641</v>
      </c>
      <c r="Q184" s="25">
        <f t="array" aca="1" ref="Q184" ca="1">INDEX('Isaac 401k'!L:L,MATCH('Retirement Calculator'!A184,'Isaac 401k'!N:N,0),0)</f>
        <v>1648756.8144092355</v>
      </c>
      <c r="R184" s="25">
        <f t="array" aca="1" ref="R184" ca="1">INDEX('Lorri 401b'!L:L,MATCH('Retirement Calculator'!A184,'Lorri 401b'!N:N,0),0)</f>
        <v>4024785.7757839356</v>
      </c>
      <c r="S184" s="25">
        <f t="shared" ca="1" si="7"/>
        <v>5673542.5901931711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7820.4732791855868</v>
      </c>
      <c r="K185" s="25">
        <f t="shared" si="4"/>
        <v>20171.771259384055</v>
      </c>
      <c r="L185" s="25"/>
      <c r="N185" s="25">
        <f>'Combined Retirement'!$C$18/12</f>
        <v>39153.069999999992</v>
      </c>
      <c r="O185" s="25">
        <f t="shared" si="5"/>
        <v>11160.82546143035</v>
      </c>
      <c r="P185" s="25">
        <f t="shared" si="6"/>
        <v>27992.244538569641</v>
      </c>
      <c r="Q185" s="25">
        <f t="array" aca="1" ref="Q185" ca="1">INDEX('Isaac 401k'!L:L,MATCH('Retirement Calculator'!A185,'Isaac 401k'!N:N,0),0)</f>
        <v>1647773.5758847585</v>
      </c>
      <c r="R185" s="25">
        <f t="array" aca="1" ref="R185" ca="1">INDEX('Lorri 401b'!L:L,MATCH('Retirement Calculator'!A185,'Lorri 401b'!N:N,0),0)</f>
        <v>4021299.8962100702</v>
      </c>
      <c r="S185" s="25">
        <f t="shared" ca="1" si="7"/>
        <v>5669073.4720948283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7820.4732791855868</v>
      </c>
      <c r="K186" s="25">
        <f t="shared" si="4"/>
        <v>20171.771259384055</v>
      </c>
      <c r="L186" s="25"/>
      <c r="N186" s="25">
        <f>'Combined Retirement'!$C$18/12</f>
        <v>39153.069999999992</v>
      </c>
      <c r="O186" s="25">
        <f t="shared" si="5"/>
        <v>11160.82546143035</v>
      </c>
      <c r="P186" s="25">
        <f t="shared" si="6"/>
        <v>27992.244538569641</v>
      </c>
      <c r="Q186" s="25">
        <f t="array" aca="1" ref="Q186" ca="1">INDEX('Isaac 401k'!L:L,MATCH('Retirement Calculator'!A186,'Isaac 401k'!N:N,0),0)</f>
        <v>1646786.240533096</v>
      </c>
      <c r="R186" s="25">
        <f t="array" aca="1" ref="R186" ca="1">INDEX('Lorri 401b'!L:L,MATCH('Retirement Calculator'!A186,'Lorri 401b'!N:N,0),0)</f>
        <v>4017799.4921379806</v>
      </c>
      <c r="S186" s="25">
        <f t="shared" ca="1" si="7"/>
        <v>5664585.7326710764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7820.4732791855868</v>
      </c>
      <c r="K187" s="25">
        <f t="shared" si="4"/>
        <v>20171.771259384055</v>
      </c>
      <c r="L187" s="25"/>
      <c r="N187" s="25">
        <f>'Combined Retirement'!$C$18/12</f>
        <v>39153.069999999992</v>
      </c>
      <c r="O187" s="25">
        <f t="shared" si="5"/>
        <v>11160.82546143035</v>
      </c>
      <c r="P187" s="25">
        <f t="shared" si="6"/>
        <v>27992.244538569641</v>
      </c>
      <c r="Q187" s="25">
        <f t="array" aca="1" ref="Q187" ca="1">INDEX('Isaac 401k'!L:L,MATCH('Retirement Calculator'!A187,'Isaac 401k'!N:N,0),0)</f>
        <v>1645794.7912841351</v>
      </c>
      <c r="R187" s="25">
        <f t="array" aca="1" ref="R187" ca="1">INDEX('Lorri 401b'!L:L,MATCH('Retirement Calculator'!A187,'Lorri 401b'!N:N,0),0)</f>
        <v>4014284.5030489238</v>
      </c>
      <c r="S187" s="25">
        <f t="shared" ca="1" si="7"/>
        <v>5660079.2943330593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7820.4732791855868</v>
      </c>
      <c r="K188" s="25">
        <f t="shared" si="4"/>
        <v>20171.771259384055</v>
      </c>
      <c r="L188" s="25"/>
      <c r="N188" s="25">
        <f>'Combined Retirement'!$C$18/12</f>
        <v>39153.069999999992</v>
      </c>
      <c r="O188" s="25">
        <f t="shared" si="5"/>
        <v>11160.82546143035</v>
      </c>
      <c r="P188" s="25">
        <f t="shared" si="6"/>
        <v>27992.244538569641</v>
      </c>
      <c r="Q188" s="25">
        <f t="array" aca="1" ref="Q188" ca="1">INDEX('Isaac 401k'!L:L,MATCH('Retirement Calculator'!A188,'Isaac 401k'!N:N,0),0)</f>
        <v>1644799.2109966369</v>
      </c>
      <c r="R188" s="25">
        <f t="array" aca="1" ref="R188" ca="1">INDEX('Lorri 401b'!L:L,MATCH('Retirement Calculator'!A188,'Lorri 401b'!N:N,0),0)</f>
        <v>4010754.868171996</v>
      </c>
      <c r="S188" s="25">
        <f t="shared" ca="1" si="7"/>
        <v>5655554.0791686326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7820.4732791855868</v>
      </c>
      <c r="K189" s="25">
        <f t="shared" si="4"/>
        <v>20171.771259384055</v>
      </c>
      <c r="L189" s="25"/>
      <c r="N189" s="25">
        <f>'Combined Retirement'!$C$18/12</f>
        <v>39153.069999999992</v>
      </c>
      <c r="O189" s="25">
        <f t="shared" si="5"/>
        <v>11160.82546143035</v>
      </c>
      <c r="P189" s="25">
        <f t="shared" si="6"/>
        <v>27992.244538569641</v>
      </c>
      <c r="Q189" s="25">
        <f t="array" aca="1" ref="Q189" ca="1">INDEX('Isaac 401k'!L:L,MATCH('Retirement Calculator'!A189,'Isaac 401k'!N:N,0),0)</f>
        <v>1643799.4824579407</v>
      </c>
      <c r="R189" s="25">
        <f t="array" aca="1" ref="R189" ca="1">INDEX('Lorri 401b'!L:L,MATCH('Retirement Calculator'!A189,'Lorri 401b'!N:N,0),0)</f>
        <v>4007210.5264830808</v>
      </c>
      <c r="S189" s="25">
        <f t="shared" ca="1" si="7"/>
        <v>5651010.0089410217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7820.4732791855868</v>
      </c>
      <c r="K190" s="25">
        <f t="shared" si="4"/>
        <v>20171.771259384055</v>
      </c>
      <c r="L190" s="25"/>
      <c r="N190" s="25">
        <f>'Combined Retirement'!$C$18/12</f>
        <v>39153.069999999992</v>
      </c>
      <c r="O190" s="25">
        <f t="shared" si="5"/>
        <v>11160.82546143035</v>
      </c>
      <c r="P190" s="25">
        <f t="shared" si="6"/>
        <v>27992.244538569641</v>
      </c>
      <c r="Q190" s="25">
        <f t="array" aca="1" ref="Q190" ca="1">INDEX('Isaac 401k'!L:L,MATCH('Retirement Calculator'!A190,'Isaac 401k'!N:N,0),0)</f>
        <v>1642795.5883836665</v>
      </c>
      <c r="R190" s="25">
        <f t="array" aca="1" ref="R190" ca="1">INDEX('Lorri 401b'!L:L,MATCH('Retirement Calculator'!A190,'Lorri 401b'!N:N,0),0)</f>
        <v>4003651.4167037955</v>
      </c>
      <c r="S190" s="25">
        <f t="shared" ca="1" si="7"/>
        <v>5646447.0050874623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7820.4732791855868</v>
      </c>
      <c r="K191" s="25">
        <f t="shared" si="4"/>
        <v>20171.771259384055</v>
      </c>
      <c r="L191" s="25"/>
      <c r="N191" s="25">
        <f>'Combined Retirement'!$C$18/12</f>
        <v>39153.069999999992</v>
      </c>
      <c r="O191" s="25">
        <f t="shared" si="5"/>
        <v>11160.82546143035</v>
      </c>
      <c r="P191" s="25">
        <f t="shared" si="6"/>
        <v>27992.244538569641</v>
      </c>
      <c r="Q191" s="25">
        <f t="array" aca="1" ref="Q191" ca="1">INDEX('Isaac 401k'!L:L,MATCH('Retirement Calculator'!A191,'Isaac 401k'!N:N,0),0)</f>
        <v>1641787.5114174162</v>
      </c>
      <c r="R191" s="25">
        <f t="array" aca="1" ref="R191" ca="1">INDEX('Lorri 401b'!L:L,MATCH('Retirement Calculator'!A191,'Lorri 401b'!N:N,0),0)</f>
        <v>4000077.4773004297</v>
      </c>
      <c r="S191" s="25">
        <f t="shared" ca="1" si="7"/>
        <v>5641864.9887178456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7820.4732791855868</v>
      </c>
      <c r="K192" s="25">
        <f t="shared" si="4"/>
        <v>20171.771259384055</v>
      </c>
      <c r="L192" s="25"/>
      <c r="N192" s="25">
        <f>'Combined Retirement'!$C$18/12</f>
        <v>39153.069999999992</v>
      </c>
      <c r="O192" s="25">
        <f t="shared" si="5"/>
        <v>11160.82546143035</v>
      </c>
      <c r="P192" s="25">
        <f t="shared" si="6"/>
        <v>27992.244538569641</v>
      </c>
      <c r="Q192" s="25">
        <f t="array" aca="1" ref="Q192" ca="1">INDEX('Isaac 401k'!L:L,MATCH('Retirement Calculator'!A192,'Isaac 401k'!N:N,0),0)</f>
        <v>1640775.2341304731</v>
      </c>
      <c r="R192" s="25">
        <f t="array" aca="1" ref="R192" ca="1">INDEX('Lorri 401b'!L:L,MATCH('Retirement Calculator'!A192,'Lorri 401b'!N:N,0),0)</f>
        <v>3996488.646482883</v>
      </c>
      <c r="S192" s="25">
        <f t="shared" ca="1" si="7"/>
        <v>5637263.8806133559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7820.4732791855868</v>
      </c>
      <c r="K193" s="25">
        <f t="shared" si="4"/>
        <v>20171.771259384055</v>
      </c>
      <c r="L193" s="25"/>
      <c r="N193" s="25">
        <f>'Combined Retirement'!$C$18/12</f>
        <v>39153.069999999992</v>
      </c>
      <c r="O193" s="25">
        <f t="shared" si="5"/>
        <v>11160.82546143035</v>
      </c>
      <c r="P193" s="25">
        <f t="shared" si="6"/>
        <v>27992.244538569641</v>
      </c>
      <c r="Q193" s="25">
        <f t="array" aca="1" ref="Q193" ca="1">INDEX('Isaac 401k'!L:L,MATCH('Retirement Calculator'!A193,'Isaac 401k'!N:N,0),0)</f>
        <v>1639758.7390215013</v>
      </c>
      <c r="R193" s="25">
        <f t="array" aca="1" ref="R193" ca="1">INDEX('Lorri 401b'!L:L,MATCH('Retirement Calculator'!A193,'Lorri 401b'!N:N,0),0)</f>
        <v>3992884.8622035966</v>
      </c>
      <c r="S193" s="25">
        <f t="shared" ca="1" si="7"/>
        <v>5632643.6012250977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7820.4732791855868</v>
      </c>
      <c r="K194" s="25">
        <f t="shared" si="4"/>
        <v>20171.771259384055</v>
      </c>
      <c r="L194" s="25"/>
      <c r="N194" s="25">
        <f>'Combined Retirement'!$C$18/12</f>
        <v>39153.069999999992</v>
      </c>
      <c r="O194" s="25">
        <f t="shared" si="5"/>
        <v>11160.82546143035</v>
      </c>
      <c r="P194" s="25">
        <f t="shared" si="6"/>
        <v>27992.244538569641</v>
      </c>
      <c r="Q194" s="25">
        <f t="array" aca="1" ref="Q194" ca="1">INDEX('Isaac 401k'!L:L,MATCH('Retirement Calculator'!A194,'Isaac 401k'!N:N,0),0)</f>
        <v>1638738.008516242</v>
      </c>
      <c r="R194" s="25">
        <f t="array" aca="1" ref="R194" ca="1">INDEX('Lorri 401b'!L:L,MATCH('Retirement Calculator'!A194,'Lorri 401b'!N:N,0),0)</f>
        <v>3989266.0621564798</v>
      </c>
      <c r="S194" s="25">
        <f t="shared" ca="1" si="7"/>
        <v>5628004.0706727216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7820.4732791855868</v>
      </c>
      <c r="K195" s="25">
        <f t="shared" si="4"/>
        <v>20171.771259384055</v>
      </c>
      <c r="L195" s="25"/>
      <c r="N195" s="25">
        <f>'Combined Retirement'!$C$18/12</f>
        <v>39153.069999999992</v>
      </c>
      <c r="O195" s="25">
        <f t="shared" si="5"/>
        <v>11160.82546143035</v>
      </c>
      <c r="P195" s="25">
        <f t="shared" si="6"/>
        <v>27992.244538569641</v>
      </c>
      <c r="Q195" s="25">
        <f t="array" aca="1" ref="Q195" ca="1">INDEX('Isaac 401k'!L:L,MATCH('Retirement Calculator'!A195,'Isaac 401k'!N:N,0),0)</f>
        <v>1637713.0249672108</v>
      </c>
      <c r="R195" s="25">
        <f t="array" aca="1" ref="R195" ca="1">INDEX('Lorri 401b'!L:L,MATCH('Retirement Calculator'!A195,'Lorri 401b'!N:N,0),0)</f>
        <v>3985632.1837758333</v>
      </c>
      <c r="S195" s="25">
        <f t="shared" ca="1" si="7"/>
        <v>5623345.2087430442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7820.4732791855868</v>
      </c>
      <c r="K196" s="25">
        <f t="shared" si="4"/>
        <v>20171.771259384055</v>
      </c>
      <c r="L196" s="25"/>
      <c r="N196" s="25">
        <f>'Combined Retirement'!$C$18/12</f>
        <v>39153.069999999992</v>
      </c>
      <c r="O196" s="25">
        <f t="shared" si="5"/>
        <v>11160.82546143035</v>
      </c>
      <c r="P196" s="25">
        <f t="shared" si="6"/>
        <v>27992.244538569641</v>
      </c>
      <c r="Q196" s="25">
        <f t="array" aca="1" ref="Q196" ca="1">INDEX('Isaac 401k'!L:L,MATCH('Retirement Calculator'!A196,'Isaac 401k'!N:N,0),0)</f>
        <v>1636683.770653392</v>
      </c>
      <c r="R196" s="25">
        <f t="array" aca="1" ref="R196" ca="1">INDEX('Lorri 401b'!L:L,MATCH('Retirement Calculator'!A196,'Lorri 401b'!N:N,0),0)</f>
        <v>3981983.1642352678</v>
      </c>
      <c r="S196" s="25">
        <f t="shared" ca="1" si="7"/>
        <v>5618666.93488866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7820.4732791855868</v>
      </c>
      <c r="K197" s="25">
        <f t="shared" si="4"/>
        <v>20171.771259384055</v>
      </c>
      <c r="L197" s="25"/>
      <c r="N197" s="25">
        <f>'Combined Retirement'!$C$18/12</f>
        <v>39153.069999999992</v>
      </c>
      <c r="O197" s="25">
        <f t="shared" si="5"/>
        <v>11160.82546143035</v>
      </c>
      <c r="P197" s="25">
        <f t="shared" si="6"/>
        <v>27992.244538569641</v>
      </c>
      <c r="Q197" s="25">
        <f t="array" aca="1" ref="Q197" ca="1">INDEX('Isaac 401k'!L:L,MATCH('Retirement Calculator'!A197,'Isaac 401k'!N:N,0),0)</f>
        <v>1635650.2277799323</v>
      </c>
      <c r="R197" s="25">
        <f t="array" aca="1" ref="R197" ca="1">INDEX('Lorri 401b'!L:L,MATCH('Retirement Calculator'!A197,'Lorri 401b'!N:N,0),0)</f>
        <v>3978318.9404466166</v>
      </c>
      <c r="S197" s="25">
        <f t="shared" ca="1" si="7"/>
        <v>5613969.1682265494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7820.4732791855868</v>
      </c>
      <c r="K198" s="25">
        <f t="shared" si="4"/>
        <v>20171.771259384055</v>
      </c>
      <c r="L198" s="25"/>
      <c r="N198" s="25">
        <f>'Combined Retirement'!$C$18/12</f>
        <v>39153.069999999992</v>
      </c>
      <c r="O198" s="25">
        <f t="shared" si="5"/>
        <v>11160.82546143035</v>
      </c>
      <c r="P198" s="25">
        <f t="shared" si="6"/>
        <v>27992.244538569641</v>
      </c>
      <c r="Q198" s="25">
        <f t="array" aca="1" ref="Q198" ca="1">INDEX('Isaac 401k'!L:L,MATCH('Retirement Calculator'!A198,'Isaac 401k'!N:N,0),0)</f>
        <v>1634612.3784778332</v>
      </c>
      <c r="R198" s="25">
        <f t="array" aca="1" ref="R198" ca="1">INDEX('Lorri 401b'!L:L,MATCH('Retirement Calculator'!A198,'Lorri 401b'!N:N,0),0)</f>
        <v>3974639.4490588456</v>
      </c>
      <c r="S198" s="25">
        <f t="shared" ca="1" si="7"/>
        <v>5609251.8275366789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7820.4732791855868</v>
      </c>
      <c r="K199" s="25">
        <f t="shared" si="4"/>
        <v>20171.771259384055</v>
      </c>
      <c r="L199" s="25"/>
      <c r="N199" s="25">
        <f>'Combined Retirement'!$C$18/12</f>
        <v>39153.069999999992</v>
      </c>
      <c r="O199" s="25">
        <f t="shared" si="5"/>
        <v>11160.82546143035</v>
      </c>
      <c r="P199" s="25">
        <f t="shared" si="6"/>
        <v>27992.244538569641</v>
      </c>
      <c r="Q199" s="25">
        <f t="array" aca="1" ref="Q199" ca="1">INDEX('Isaac 401k'!L:L,MATCH('Retirement Calculator'!A199,'Isaac 401k'!N:N,0),0)</f>
        <v>1633570.2048036421</v>
      </c>
      <c r="R199" s="25">
        <f t="array" aca="1" ref="R199" ca="1">INDEX('Lorri 401b'!L:L,MATCH('Retirement Calculator'!A199,'Lorri 401b'!N:N,0),0)</f>
        <v>3970944.6264569592</v>
      </c>
      <c r="S199" s="25">
        <f t="shared" ca="1" si="7"/>
        <v>5604514.8312606011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7820.4732791855868</v>
      </c>
      <c r="K200" s="25">
        <f t="shared" si="4"/>
        <v>20171.771259384055</v>
      </c>
      <c r="L200" s="25"/>
      <c r="N200" s="25">
        <f>'Combined Retirement'!$C$18/12</f>
        <v>39153.069999999992</v>
      </c>
      <c r="O200" s="25">
        <f t="shared" si="5"/>
        <v>11160.82546143035</v>
      </c>
      <c r="P200" s="25">
        <f t="shared" si="6"/>
        <v>27992.244538569641</v>
      </c>
      <c r="Q200" s="25">
        <f t="array" aca="1" ref="Q200" ca="1">INDEX('Isaac 401k'!L:L,MATCH('Retirement Calculator'!A200,'Isaac 401k'!N:N,0),0)</f>
        <v>1632523.6887391417</v>
      </c>
      <c r="R200" s="25">
        <f t="array" aca="1" ref="R200" ca="1">INDEX('Lorri 401b'!L:L,MATCH('Retirement Calculator'!A200,'Lorri 401b'!N:N,0),0)</f>
        <v>3967234.4087608983</v>
      </c>
      <c r="S200" s="25">
        <f t="shared" ca="1" si="7"/>
        <v>5599758.0975000402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7820.4732791855868</v>
      </c>
      <c r="K201" s="25">
        <f t="shared" si="4"/>
        <v>20171.771259384055</v>
      </c>
      <c r="L201" s="25"/>
      <c r="N201" s="25">
        <f>'Combined Retirement'!$C$18/12</f>
        <v>39153.069999999992</v>
      </c>
      <c r="O201" s="25">
        <f t="shared" si="5"/>
        <v>11160.82546143035</v>
      </c>
      <c r="P201" s="25">
        <f t="shared" si="6"/>
        <v>27992.244538569641</v>
      </c>
      <c r="Q201" s="25">
        <f t="array" aca="1" ref="Q201" ca="1">INDEX('Isaac 401k'!L:L,MATCH('Retirement Calculator'!A201,'Isaac 401k'!N:N,0),0)</f>
        <v>1631472.8121910393</v>
      </c>
      <c r="R201" s="25">
        <f t="array" aca="1" ref="R201" ca="1">INDEX('Lorri 401b'!L:L,MATCH('Retirement Calculator'!A201,'Lorri 401b'!N:N,0),0)</f>
        <v>3963508.7318244372</v>
      </c>
      <c r="S201" s="25">
        <f t="shared" ca="1" si="7"/>
        <v>5594981.5440154765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7820.4732791855868</v>
      </c>
      <c r="K202" s="25">
        <f t="shared" si="4"/>
        <v>20171.771259384055</v>
      </c>
      <c r="L202" s="25"/>
      <c r="N202" s="25">
        <f>'Combined Retirement'!$C$18/12</f>
        <v>39153.069999999992</v>
      </c>
      <c r="O202" s="25">
        <f t="shared" si="5"/>
        <v>11160.82546143035</v>
      </c>
      <c r="P202" s="25">
        <f t="shared" si="6"/>
        <v>27992.244538569641</v>
      </c>
      <c r="Q202" s="25">
        <f t="array" aca="1" ref="Q202" ca="1">INDEX('Isaac 401k'!L:L,MATCH('Retirement Calculator'!A202,'Isaac 401k'!N:N,0),0)</f>
        <v>1630417.556990653</v>
      </c>
      <c r="R202" s="25">
        <f t="array" aca="1" ref="R202" ca="1">INDEX('Lorri 401b'!L:L,MATCH('Retirement Calculator'!A202,'Lorri 401b'!N:N,0),0)</f>
        <v>3959767.5312340739</v>
      </c>
      <c r="S202" s="25">
        <f t="shared" ca="1" si="7"/>
        <v>5590185.0882247267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7820.4732791855868</v>
      </c>
      <c r="K203" s="25">
        <f t="shared" si="4"/>
        <v>20171.771259384055</v>
      </c>
      <c r="L203" s="25"/>
      <c r="N203" s="25">
        <f>'Combined Retirement'!$C$18/12</f>
        <v>39153.069999999992</v>
      </c>
      <c r="O203" s="25">
        <f t="shared" si="5"/>
        <v>11160.82546143035</v>
      </c>
      <c r="P203" s="25">
        <f t="shared" si="6"/>
        <v>27992.244538569641</v>
      </c>
      <c r="Q203" s="25">
        <f t="array" aca="1" ref="Q203" ca="1">INDEX('Isaac 401k'!L:L,MATCH('Retirement Calculator'!A203,'Isaac 401k'!N:N,0),0)</f>
        <v>1629357.9048935985</v>
      </c>
      <c r="R203" s="25">
        <f t="array" aca="1" ref="R203" ca="1">INDEX('Lorri 401b'!L:L,MATCH('Retirement Calculator'!A203,'Lorri 401b'!N:N,0),0)</f>
        <v>3956010.7423079177</v>
      </c>
      <c r="S203" s="25">
        <f t="shared" ca="1" si="7"/>
        <v>5585368.6472015157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7820.4732791855868</v>
      </c>
      <c r="K204" s="25">
        <f t="shared" si="4"/>
        <v>20171.771259384055</v>
      </c>
      <c r="L204" s="25"/>
      <c r="N204" s="25">
        <f>'Combined Retirement'!$C$18/12</f>
        <v>39153.069999999992</v>
      </c>
      <c r="O204" s="25">
        <f t="shared" si="5"/>
        <v>11160.82546143035</v>
      </c>
      <c r="P204" s="25">
        <f t="shared" si="6"/>
        <v>27992.244538569641</v>
      </c>
      <c r="Q204" s="25">
        <f t="array" aca="1" ref="Q204" ca="1">INDEX('Isaac 401k'!L:L,MATCH('Retirement Calculator'!A204,'Isaac 401k'!N:N,0),0)</f>
        <v>1628293.8375794729</v>
      </c>
      <c r="R204" s="25">
        <f t="array" aca="1" ref="R204" ca="1">INDEX('Lorri 401b'!L:L,MATCH('Retirement Calculator'!A204,'Lorri 401b'!N:N,0),0)</f>
        <v>3952238.3000945691</v>
      </c>
      <c r="S204" s="25">
        <f t="shared" ca="1" si="7"/>
        <v>5580532.137674042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7820.4732791855868</v>
      </c>
      <c r="K205" s="25">
        <f t="shared" si="4"/>
        <v>20171.771259384055</v>
      </c>
      <c r="L205" s="25"/>
      <c r="N205" s="25">
        <f>'Combined Retirement'!$C$18/12</f>
        <v>39153.069999999992</v>
      </c>
      <c r="O205" s="25">
        <f t="shared" si="5"/>
        <v>11160.82546143035</v>
      </c>
      <c r="P205" s="25">
        <f t="shared" si="6"/>
        <v>27992.244538569641</v>
      </c>
      <c r="Q205" s="25">
        <f t="array" aca="1" ref="Q205" ca="1">INDEX('Isaac 401k'!L:L,MATCH('Retirement Calculator'!A205,'Isaac 401k'!N:N,0),0)</f>
        <v>1627225.3366515385</v>
      </c>
      <c r="R205" s="25">
        <f t="array" aca="1" ref="R205" ca="1">INDEX('Lorri 401b'!L:L,MATCH('Retirement Calculator'!A205,'Lorri 401b'!N:N,0),0)</f>
        <v>3948450.1393719981</v>
      </c>
      <c r="S205" s="25">
        <f t="shared" ca="1" si="7"/>
        <v>5575675.4760235362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7820.4732791855868</v>
      </c>
      <c r="K206" s="25">
        <f t="shared" si="4"/>
        <v>20171.771259384055</v>
      </c>
      <c r="L206" s="25"/>
      <c r="N206" s="25">
        <f>'Combined Retirement'!$C$18/12</f>
        <v>39153.069999999992</v>
      </c>
      <c r="O206" s="25">
        <f t="shared" si="5"/>
        <v>11160.82546143035</v>
      </c>
      <c r="P206" s="25">
        <f t="shared" si="6"/>
        <v>27992.244538569641</v>
      </c>
      <c r="Q206" s="25">
        <f t="array" aca="1" ref="Q206" ca="1">INDEX('Isaac 401k'!L:L,MATCH('Retirement Calculator'!A206,'Isaac 401k'!N:N,0),0)</f>
        <v>1626152.3836364043</v>
      </c>
      <c r="R206" s="25">
        <f t="array" aca="1" ref="R206" ca="1">INDEX('Lorri 401b'!L:L,MATCH('Retirement Calculator'!A206,'Lorri 401b'!N:N,0),0)</f>
        <v>3944646.1946464167</v>
      </c>
      <c r="S206" s="25">
        <f t="shared" ca="1" si="7"/>
        <v>5570798.578282821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7820.4732791855868</v>
      </c>
      <c r="K207" s="25">
        <f t="shared" si="4"/>
        <v>20171.771259384055</v>
      </c>
      <c r="L207" s="25"/>
      <c r="N207" s="25">
        <f>'Combined Retirement'!$C$18/12</f>
        <v>39153.069999999992</v>
      </c>
      <c r="O207" s="25">
        <f t="shared" si="5"/>
        <v>11160.82546143035</v>
      </c>
      <c r="P207" s="25">
        <f t="shared" si="6"/>
        <v>27992.244538569641</v>
      </c>
      <c r="Q207" s="25">
        <f t="array" aca="1" ref="Q207" ca="1">INDEX('Isaac 401k'!L:L,MATCH('Retirement Calculator'!A207,'Isaac 401k'!N:N,0),0)</f>
        <v>1625074.9599837072</v>
      </c>
      <c r="R207" s="25">
        <f t="array" aca="1" ref="R207" ca="1">INDEX('Lorri 401b'!L:L,MATCH('Retirement Calculator'!A207,'Lorri 401b'!N:N,0),0)</f>
        <v>3940826.4001511452</v>
      </c>
      <c r="S207" s="25">
        <f t="shared" ca="1" si="7"/>
        <v>5565901.3601348521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7820.4732791855868</v>
      </c>
      <c r="K208" s="25">
        <f t="shared" si="4"/>
        <v>20171.771259384055</v>
      </c>
      <c r="L208" s="25"/>
      <c r="N208" s="25">
        <f>'Combined Retirement'!$C$18/12</f>
        <v>39153.069999999992</v>
      </c>
      <c r="O208" s="25">
        <f t="shared" si="5"/>
        <v>11160.82546143035</v>
      </c>
      <c r="P208" s="25">
        <f t="shared" si="6"/>
        <v>27992.244538569641</v>
      </c>
      <c r="Q208" s="25">
        <f t="array" aca="1" ref="Q208" ca="1">INDEX('Isaac 401k'!L:L,MATCH('Retirement Calculator'!A208,'Isaac 401k'!N:N,0),0)</f>
        <v>1623993.0470657905</v>
      </c>
      <c r="R208" s="25">
        <f t="array" aca="1" ref="R208" ca="1">INDEX('Lorri 401b'!L:L,MATCH('Retirement Calculator'!A208,'Lorri 401b'!N:N,0),0)</f>
        <v>3936990.6898454768</v>
      </c>
      <c r="S208" s="25">
        <f t="shared" ca="1" si="7"/>
        <v>5560983.736911267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7820.4732791855868</v>
      </c>
      <c r="K209" s="25">
        <f t="shared" si="4"/>
        <v>20171.771259384055</v>
      </c>
      <c r="L209" s="25"/>
      <c r="N209" s="25">
        <f>'Combined Retirement'!$C$18/12</f>
        <v>39153.069999999992</v>
      </c>
      <c r="O209" s="25">
        <f t="shared" si="5"/>
        <v>11160.82546143035</v>
      </c>
      <c r="P209" s="25">
        <f t="shared" si="6"/>
        <v>27992.244538569641</v>
      </c>
      <c r="Q209" s="25">
        <f t="array" aca="1" ref="Q209" ca="1">INDEX('Isaac 401k'!L:L,MATCH('Retirement Calculator'!A209,'Isaac 401k'!N:N,0),0)</f>
        <v>1622906.6261773824</v>
      </c>
      <c r="R209" s="25">
        <f t="array" aca="1" ref="R209" ca="1">INDEX('Lorri 401b'!L:L,MATCH('Retirement Calculator'!A209,'Lorri 401b'!N:N,0),0)</f>
        <v>3933138.9974135347</v>
      </c>
      <c r="S209" s="25">
        <f t="shared" ca="1" si="7"/>
        <v>5556045.6235909173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7820.4732791855868</v>
      </c>
      <c r="K210" s="25">
        <f t="shared" si="4"/>
        <v>20171.771259384055</v>
      </c>
      <c r="L210" s="25"/>
      <c r="N210" s="25">
        <f>'Combined Retirement'!$C$18/12</f>
        <v>39153.069999999992</v>
      </c>
      <c r="O210" s="25">
        <f t="shared" si="5"/>
        <v>11160.82546143035</v>
      </c>
      <c r="P210" s="25">
        <f t="shared" si="6"/>
        <v>27992.244538569641</v>
      </c>
      <c r="Q210" s="25">
        <f t="array" aca="1" ref="Q210" ca="1">INDEX('Isaac 401k'!L:L,MATCH('Retirement Calculator'!A210,'Isaac 401k'!N:N,0),0)</f>
        <v>1621815.6785352726</v>
      </c>
      <c r="R210" s="25">
        <f t="array" aca="1" ref="R210" ca="1">INDEX('Lorri 401b'!L:L,MATCH('Retirement Calculator'!A210,'Lorri 401b'!N:N,0),0)</f>
        <v>3929271.2562631262</v>
      </c>
      <c r="S210" s="25">
        <f t="shared" ca="1" si="7"/>
        <v>5551086.934798399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7820.4732791855868</v>
      </c>
      <c r="K211" s="25">
        <f t="shared" si="4"/>
        <v>20171.771259384055</v>
      </c>
      <c r="L211" s="25"/>
      <c r="N211" s="25">
        <f>'Combined Retirement'!$C$18/12</f>
        <v>39153.069999999992</v>
      </c>
      <c r="O211" s="25">
        <f t="shared" si="5"/>
        <v>11160.82546143035</v>
      </c>
      <c r="P211" s="25">
        <f t="shared" si="6"/>
        <v>27992.244538569641</v>
      </c>
      <c r="Q211" s="25">
        <f t="array" aca="1" ref="Q211" ca="1">INDEX('Isaac 401k'!L:L,MATCH('Retirement Calculator'!A211,'Isaac 401k'!N:N,0),0)</f>
        <v>1620720.1852779873</v>
      </c>
      <c r="R211" s="25">
        <f t="array" aca="1" ref="R211" ca="1">INDEX('Lorri 401b'!L:L,MATCH('Retirement Calculator'!A211,'Lorri 401b'!N:N,0),0)</f>
        <v>3925387.3995245909</v>
      </c>
      <c r="S211" s="25">
        <f t="shared" ca="1" si="7"/>
        <v>5546107.5848025782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7820.4732791855868</v>
      </c>
      <c r="K212" s="25">
        <f t="shared" si="4"/>
        <v>20171.771259384055</v>
      </c>
      <c r="L212" s="25"/>
      <c r="N212" s="25">
        <f>'Combined Retirement'!$C$18/12</f>
        <v>39153.069999999992</v>
      </c>
      <c r="O212" s="25">
        <f t="shared" si="5"/>
        <v>11160.82546143035</v>
      </c>
      <c r="P212" s="25">
        <f t="shared" si="6"/>
        <v>27992.244538569641</v>
      </c>
      <c r="Q212" s="25">
        <f t="array" aca="1" ref="Q212" ca="1">INDEX('Isaac 401k'!L:L,MATCH('Retirement Calculator'!A212,'Isaac 401k'!N:N,0),0)</f>
        <v>1619620.1274654632</v>
      </c>
      <c r="R212" s="25">
        <f t="array" aca="1" ref="R212" ca="1">INDEX('Lorri 401b'!L:L,MATCH('Retirement Calculator'!A212,'Lorri 401b'!N:N,0),0)</f>
        <v>3921487.360049645</v>
      </c>
      <c r="S212" s="25">
        <f t="shared" ca="1" si="7"/>
        <v>5541107.4875151087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7820.4732791855868</v>
      </c>
      <c r="K213" s="25">
        <f t="shared" si="4"/>
        <v>20171.771259384055</v>
      </c>
      <c r="L213" s="25"/>
      <c r="N213" s="25">
        <f>'Combined Retirement'!$C$18/12</f>
        <v>39153.069999999992</v>
      </c>
      <c r="O213" s="25">
        <f t="shared" si="5"/>
        <v>11160.82546143035</v>
      </c>
      <c r="P213" s="25">
        <f t="shared" si="6"/>
        <v>27992.244538569641</v>
      </c>
      <c r="Q213" s="25">
        <f t="array" aca="1" ref="Q213" ca="1">INDEX('Isaac 401k'!L:L,MATCH('Retirement Calculator'!A213,'Isaac 401k'!N:N,0),0)</f>
        <v>1618515.4860787205</v>
      </c>
      <c r="R213" s="25">
        <f t="array" aca="1" ref="R213" ca="1">INDEX('Lorri 401b'!L:L,MATCH('Retirement Calculator'!A213,'Lorri 401b'!N:N,0),0)</f>
        <v>3917571.07041022</v>
      </c>
      <c r="S213" s="25">
        <f t="shared" ca="1" si="7"/>
        <v>5536086.5564889405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7820.4732791855868</v>
      </c>
      <c r="K214" s="25">
        <f t="shared" si="4"/>
        <v>20171.771259384055</v>
      </c>
      <c r="L214" s="25"/>
      <c r="N214" s="25">
        <f>'Combined Retirement'!$C$18/12</f>
        <v>39153.069999999992</v>
      </c>
      <c r="O214" s="25">
        <f t="shared" si="5"/>
        <v>11160.82546143035</v>
      </c>
      <c r="P214" s="25">
        <f t="shared" si="6"/>
        <v>27992.244538569641</v>
      </c>
      <c r="Q214" s="25">
        <f t="array" aca="1" ref="Q214" ca="1">INDEX('Isaac 401k'!L:L,MATCH('Retirement Calculator'!A214,'Isaac 401k'!N:N,0),0)</f>
        <v>1617406.2420195329</v>
      </c>
      <c r="R214" s="25">
        <f t="array" aca="1" ref="R214" ca="1">INDEX('Lorri 401b'!L:L,MATCH('Retirement Calculator'!A214,'Lorri 401b'!N:N,0),0)</f>
        <v>3913638.4628972975</v>
      </c>
      <c r="S214" s="25">
        <f t="shared" ca="1" si="7"/>
        <v>5531044.7049168302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7820.4732791855868</v>
      </c>
      <c r="K215" s="25">
        <f t="shared" si="4"/>
        <v>20171.771259384055</v>
      </c>
      <c r="L215" s="25"/>
      <c r="N215" s="25">
        <f>'Combined Retirement'!$C$18/12</f>
        <v>39153.069999999992</v>
      </c>
      <c r="O215" s="25">
        <f t="shared" si="5"/>
        <v>11160.82546143035</v>
      </c>
      <c r="P215" s="25">
        <f t="shared" si="6"/>
        <v>27992.244538569641</v>
      </c>
      <c r="Q215" s="25">
        <f t="array" aca="1" ref="Q215" ca="1">INDEX('Isaac 401k'!L:L,MATCH('Retirement Calculator'!A215,'Isaac 401k'!N:N,0),0)</f>
        <v>1616292.3761100988</v>
      </c>
      <c r="R215" s="25">
        <f t="array" aca="1" ref="R215" ca="1">INDEX('Lorri 401b'!L:L,MATCH('Retirement Calculator'!A215,'Lorri 401b'!N:N,0),0)</f>
        <v>3909689.4695197376</v>
      </c>
      <c r="S215" s="25">
        <f t="shared" ca="1" si="7"/>
        <v>5525981.8456298364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7820.4732791855868</v>
      </c>
      <c r="K216" s="25">
        <f t="shared" si="4"/>
        <v>20171.771259384055</v>
      </c>
      <c r="L216" s="25"/>
      <c r="N216" s="25">
        <f>'Combined Retirement'!$C$18/12</f>
        <v>39153.069999999992</v>
      </c>
      <c r="O216" s="25">
        <f t="shared" si="5"/>
        <v>11160.82546143035</v>
      </c>
      <c r="P216" s="25">
        <f t="shared" si="6"/>
        <v>27992.244538569641</v>
      </c>
      <c r="Q216" s="25">
        <f t="array" aca="1" ref="Q216" ca="1">INDEX('Isaac 401k'!L:L,MATCH('Retirement Calculator'!A216,'Isaac 401k'!N:N,0),0)</f>
        <v>1615173.8690927087</v>
      </c>
      <c r="R216" s="25">
        <f t="array" aca="1" ref="R216" ca="1">INDEX('Lorri 401b'!L:L,MATCH('Retirement Calculator'!A216,'Lorri 401b'!N:N,0),0)</f>
        <v>3905724.0220031049</v>
      </c>
      <c r="S216" s="25">
        <f t="shared" ca="1" si="7"/>
        <v>5520897.8910958134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7820.4732791855868</v>
      </c>
      <c r="K217" s="25">
        <f t="shared" si="4"/>
        <v>20171.771259384055</v>
      </c>
      <c r="L217" s="25"/>
      <c r="N217" s="25">
        <f>'Combined Retirement'!$C$18/12</f>
        <v>39153.069999999992</v>
      </c>
      <c r="O217" s="25">
        <f t="shared" si="5"/>
        <v>11160.82546143035</v>
      </c>
      <c r="P217" s="25">
        <f t="shared" si="6"/>
        <v>27992.244538569641</v>
      </c>
      <c r="Q217" s="25">
        <f t="array" aca="1" ref="Q217" ca="1">INDEX('Isaac 401k'!L:L,MATCH('Retirement Calculator'!A217,'Isaac 401k'!N:N,0),0)</f>
        <v>1614050.7016294128</v>
      </c>
      <c r="R217" s="25">
        <f t="array" aca="1" ref="R217" ca="1">INDEX('Lorri 401b'!L:L,MATCH('Retirement Calculator'!A217,'Lorri 401b'!N:N,0),0)</f>
        <v>3901742.0517884861</v>
      </c>
      <c r="S217" s="25">
        <f t="shared" ca="1" si="7"/>
        <v>5515792.7534178989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7820.4732791855868</v>
      </c>
      <c r="K218" s="25">
        <f t="shared" si="4"/>
        <v>20171.771259384055</v>
      </c>
      <c r="L218" s="25"/>
      <c r="N218" s="25">
        <f>'Combined Retirement'!$C$18/12</f>
        <v>39153.069999999992</v>
      </c>
      <c r="O218" s="25">
        <f t="shared" si="5"/>
        <v>11160.82546143035</v>
      </c>
      <c r="P218" s="25">
        <f t="shared" si="6"/>
        <v>27992.244538569641</v>
      </c>
      <c r="Q218" s="25">
        <f t="array" aca="1" ref="Q218" ca="1">INDEX('Isaac 401k'!L:L,MATCH('Retirement Calculator'!A218,'Isaac 401k'!N:N,0),0)</f>
        <v>1612922.8543016864</v>
      </c>
      <c r="R218" s="25">
        <f t="array" aca="1" ref="R218" ca="1">INDEX('Lorri 401b'!L:L,MATCH('Retirement Calculator'!A218,'Lorri 401b'!N:N,0),0)</f>
        <v>3897743.4900313066</v>
      </c>
      <c r="S218" s="25">
        <f t="shared" ca="1" si="7"/>
        <v>5510666.344332993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7820.4732791855868</v>
      </c>
      <c r="K219" s="25">
        <f t="shared" si="4"/>
        <v>20171.771259384055</v>
      </c>
      <c r="L219" s="25"/>
      <c r="N219" s="25">
        <f>'Combined Retirement'!$C$18/12</f>
        <v>39153.069999999992</v>
      </c>
      <c r="O219" s="25">
        <f t="shared" si="5"/>
        <v>11160.82546143035</v>
      </c>
      <c r="P219" s="25">
        <f t="shared" si="6"/>
        <v>27992.244538569641</v>
      </c>
      <c r="Q219" s="25">
        <f t="array" aca="1" ref="Q219" ca="1">INDEX('Isaac 401k'!L:L,MATCH('Retirement Calculator'!A219,'Isaac 401k'!N:N,0),0)</f>
        <v>1611790.3076100945</v>
      </c>
      <c r="R219" s="25">
        <f t="array" aca="1" ref="R219" ca="1">INDEX('Lorri 401b'!L:L,MATCH('Retirement Calculator'!A219,'Lorri 401b'!N:N,0),0)</f>
        <v>3893728.2676001387</v>
      </c>
      <c r="S219" s="25">
        <f t="shared" ca="1" si="7"/>
        <v>5505518.5752102332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7820.4732791855868</v>
      </c>
      <c r="K220" s="25">
        <f t="shared" si="4"/>
        <v>20171.771259384055</v>
      </c>
      <c r="L220" s="25"/>
      <c r="N220" s="25">
        <f>'Combined Retirement'!$C$18/12</f>
        <v>39153.069999999992</v>
      </c>
      <c r="O220" s="25">
        <f t="shared" si="5"/>
        <v>11160.82546143035</v>
      </c>
      <c r="P220" s="25">
        <f t="shared" si="6"/>
        <v>27992.244538569641</v>
      </c>
      <c r="Q220" s="25">
        <f t="array" aca="1" ref="Q220" ca="1">INDEX('Isaac 401k'!L:L,MATCH('Retirement Calculator'!A220,'Isaac 401k'!N:N,0),0)</f>
        <v>1610653.0419739543</v>
      </c>
      <c r="R220" s="25">
        <f t="array" aca="1" ref="R220" ca="1">INDEX('Lorri 401b'!L:L,MATCH('Retirement Calculator'!A220,'Lorri 401b'!N:N,0),0)</f>
        <v>3889696.3150755074</v>
      </c>
      <c r="S220" s="25">
        <f t="shared" ca="1" si="7"/>
        <v>5500349.3570494615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7820.4732791855868</v>
      </c>
      <c r="K221" s="25">
        <f t="shared" si="4"/>
        <v>20171.771259384055</v>
      </c>
      <c r="L221" s="25"/>
      <c r="N221" s="25">
        <f>'Combined Retirement'!$C$18/12</f>
        <v>39153.069999999992</v>
      </c>
      <c r="O221" s="25">
        <f t="shared" si="5"/>
        <v>11160.82546143035</v>
      </c>
      <c r="P221" s="25">
        <f t="shared" si="6"/>
        <v>27992.244538569641</v>
      </c>
      <c r="Q221" s="25">
        <f t="array" aca="1" ref="Q221" ca="1">INDEX('Isaac 401k'!L:L,MATCH('Retirement Calculator'!A221,'Isaac 401k'!N:N,0),0)</f>
        <v>1609511.037730997</v>
      </c>
      <c r="R221" s="25">
        <f t="array" aca="1" ref="R221" ca="1">INDEX('Lorri 401b'!L:L,MATCH('Retirement Calculator'!A221,'Lorri 401b'!N:N,0),0)</f>
        <v>3885647.5627486901</v>
      </c>
      <c r="S221" s="25">
        <f t="shared" ca="1" si="7"/>
        <v>5495158.6004796866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7820.4732791855868</v>
      </c>
      <c r="K222" s="25">
        <f t="shared" si="4"/>
        <v>20171.771259384055</v>
      </c>
      <c r="L222" s="25"/>
      <c r="N222" s="25">
        <f>'Combined Retirement'!$C$18/12</f>
        <v>39153.069999999992</v>
      </c>
      <c r="O222" s="25">
        <f t="shared" si="5"/>
        <v>11160.82546143035</v>
      </c>
      <c r="P222" s="25">
        <f t="shared" si="6"/>
        <v>27992.244538569641</v>
      </c>
      <c r="Q222" s="25">
        <f t="array" aca="1" ref="Q222" ca="1">INDEX('Isaac 401k'!L:L,MATCH('Retirement Calculator'!A222,'Isaac 401k'!N:N,0),0)</f>
        <v>1608364.2751370273</v>
      </c>
      <c r="R222" s="25">
        <f t="array" aca="1" ref="R222" ca="1">INDEX('Lorri 401b'!L:L,MATCH('Retirement Calculator'!A222,'Lorri 401b'!N:N,0),0)</f>
        <v>3881581.9406205113</v>
      </c>
      <c r="S222" s="25">
        <f t="shared" ca="1" si="7"/>
        <v>5489946.2157575386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7820.4732791855868</v>
      </c>
      <c r="K223" s="25">
        <f t="shared" si="4"/>
        <v>20171.771259384055</v>
      </c>
      <c r="L223" s="25"/>
      <c r="N223" s="25">
        <f>'Combined Retirement'!$C$18/12</f>
        <v>39153.069999999992</v>
      </c>
      <c r="O223" s="25">
        <f t="shared" si="5"/>
        <v>11160.82546143035</v>
      </c>
      <c r="P223" s="25">
        <f t="shared" si="6"/>
        <v>27992.244538569641</v>
      </c>
      <c r="Q223" s="25">
        <f t="array" aca="1" ref="Q223" ca="1">INDEX('Isaac 401k'!L:L,MATCH('Retirement Calculator'!A223,'Isaac 401k'!N:N,0),0)</f>
        <v>1607212.7343655827</v>
      </c>
      <c r="R223" s="25">
        <f t="array" aca="1" ref="R223" ca="1">INDEX('Lorri 401b'!L:L,MATCH('Retirement Calculator'!A223,'Lorri 401b'!N:N,0),0)</f>
        <v>3877499.3784001316</v>
      </c>
      <c r="S223" s="25">
        <f t="shared" ca="1" si="7"/>
        <v>5484712.1127657145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7820.4732791855868</v>
      </c>
      <c r="K224" s="25">
        <f t="shared" si="4"/>
        <v>20171.771259384055</v>
      </c>
      <c r="L224" s="25"/>
      <c r="N224" s="25">
        <f>'Combined Retirement'!$C$18/12</f>
        <v>39153.069999999992</v>
      </c>
      <c r="O224" s="25">
        <f t="shared" si="5"/>
        <v>11160.82546143035</v>
      </c>
      <c r="P224" s="25">
        <f t="shared" si="6"/>
        <v>27992.244538569641</v>
      </c>
      <c r="Q224" s="25">
        <f t="array" aca="1" ref="Q224" ca="1">INDEX('Isaac 401k'!L:L,MATCH('Retirement Calculator'!A224,'Isaac 401k'!N:N,0),0)</f>
        <v>1606056.3955075904</v>
      </c>
      <c r="R224" s="25">
        <f t="array" aca="1" ref="R224" ca="1">INDEX('Lorri 401b'!L:L,MATCH('Retirement Calculator'!A224,'Lorri 401b'!N:N,0),0)</f>
        <v>3873399.805503834</v>
      </c>
      <c r="S224" s="25">
        <f t="shared" ca="1" si="7"/>
        <v>5479456.2010114249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7820.4732791855868</v>
      </c>
      <c r="K225" s="25">
        <f t="shared" si="4"/>
        <v>20171.771259384055</v>
      </c>
      <c r="L225" s="25"/>
      <c r="N225" s="25">
        <f>'Combined Retirement'!$C$18/12</f>
        <v>39153.069999999992</v>
      </c>
      <c r="O225" s="25">
        <f t="shared" si="5"/>
        <v>11160.82546143035</v>
      </c>
      <c r="P225" s="25">
        <f t="shared" si="6"/>
        <v>27992.244538569641</v>
      </c>
      <c r="Q225" s="25">
        <f t="array" aca="1" ref="Q225" ca="1">INDEX('Isaac 401k'!L:L,MATCH('Retirement Calculator'!A225,'Isaac 401k'!N:N,0),0)</f>
        <v>1604895.2385710231</v>
      </c>
      <c r="R225" s="25">
        <f t="array" aca="1" ref="R225" ca="1">INDEX('Lorri 401b'!L:L,MATCH('Retirement Calculator'!A225,'Lorri 401b'!N:N,0),0)</f>
        <v>3869283.1510538016</v>
      </c>
      <c r="S225" s="25">
        <f t="shared" ca="1" si="7"/>
        <v>5474178.3896248247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7820.4732791855868</v>
      </c>
      <c r="K226" s="25">
        <f t="shared" si="4"/>
        <v>20171.771259384055</v>
      </c>
      <c r="L226" s="25"/>
      <c r="N226" s="25">
        <f>'Combined Retirement'!$C$18/12</f>
        <v>39153.069999999992</v>
      </c>
      <c r="O226" s="25">
        <f t="shared" si="5"/>
        <v>11160.82546143035</v>
      </c>
      <c r="P226" s="25">
        <f t="shared" si="6"/>
        <v>27992.244538569641</v>
      </c>
      <c r="Q226" s="25">
        <f t="array" aca="1" ref="Q226" ca="1">INDEX('Isaac 401k'!L:L,MATCH('Retirement Calculator'!A226,'Isaac 401k'!N:N,0),0)</f>
        <v>1603729.2434805534</v>
      </c>
      <c r="R226" s="25">
        <f t="array" aca="1" ref="R226" ca="1">INDEX('Lorri 401b'!L:L,MATCH('Retirement Calculator'!A226,'Lorri 401b'!N:N,0),0)</f>
        <v>3865149.3438768941</v>
      </c>
      <c r="S226" s="25">
        <f t="shared" ca="1" si="7"/>
        <v>5468878.5873574475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7820.4732791855868</v>
      </c>
      <c r="K227" s="25">
        <f t="shared" si="4"/>
        <v>20171.771259384055</v>
      </c>
      <c r="L227" s="25"/>
      <c r="N227" s="25">
        <f>'Combined Retirement'!$C$18/12</f>
        <v>39153.069999999992</v>
      </c>
      <c r="O227" s="25">
        <f t="shared" si="5"/>
        <v>11160.82546143035</v>
      </c>
      <c r="P227" s="25">
        <f t="shared" si="6"/>
        <v>27992.244538569641</v>
      </c>
      <c r="Q227" s="25">
        <f t="array" aca="1" ref="Q227" ca="1">INDEX('Isaac 401k'!L:L,MATCH('Retirement Calculator'!A227,'Isaac 401k'!N:N,0),0)</f>
        <v>1602558.3900772068</v>
      </c>
      <c r="R227" s="25">
        <f t="array" aca="1" ref="R227" ca="1">INDEX('Lorri 401b'!L:L,MATCH('Retirement Calculator'!A227,'Lorri 401b'!N:N,0),0)</f>
        <v>3860998.3125034161</v>
      </c>
      <c r="S227" s="25">
        <f t="shared" ca="1" si="7"/>
        <v>5463556.7025806233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7820.4732791855868</v>
      </c>
      <c r="K228" s="25">
        <f t="shared" si="4"/>
        <v>20171.771259384055</v>
      </c>
      <c r="L228" s="25"/>
      <c r="N228" s="25">
        <f>'Combined Retirement'!$C$18/12</f>
        <v>39153.069999999992</v>
      </c>
      <c r="O228" s="25">
        <f t="shared" si="5"/>
        <v>11160.82546143035</v>
      </c>
      <c r="P228" s="25">
        <f t="shared" si="6"/>
        <v>27992.244538569641</v>
      </c>
      <c r="Q228" s="25">
        <f t="array" aca="1" ref="Q228" ca="1">INDEX('Isaac 401k'!L:L,MATCH('Retirement Calculator'!A228,'Isaac 401k'!N:N,0),0)</f>
        <v>1601382.6581180128</v>
      </c>
      <c r="R228" s="25">
        <f t="array" aca="1" ref="R228" ca="1">INDEX('Lorri 401b'!L:L,MATCH('Retirement Calculator'!A228,'Lorri 401b'!N:N,0),0)</f>
        <v>3856829.9851658819</v>
      </c>
      <c r="S228" s="25">
        <f t="shared" ca="1" si="7"/>
        <v>5458212.6432838943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7820.4732791855868</v>
      </c>
      <c r="K229" s="25">
        <f t="shared" si="4"/>
        <v>20171.771259384055</v>
      </c>
      <c r="L229" s="25"/>
      <c r="N229" s="25">
        <f>'Combined Retirement'!$C$18/12</f>
        <v>39153.069999999992</v>
      </c>
      <c r="O229" s="25">
        <f t="shared" si="5"/>
        <v>11160.82546143035</v>
      </c>
      <c r="P229" s="25">
        <f t="shared" si="6"/>
        <v>27992.244538569641</v>
      </c>
      <c r="Q229" s="25">
        <f t="array" aca="1" ref="Q229" ca="1">INDEX('Isaac 401k'!L:L,MATCH('Retirement Calculator'!A229,'Isaac 401k'!N:N,0),0)</f>
        <v>1600202.0272756557</v>
      </c>
      <c r="R229" s="25">
        <f t="array" aca="1" ref="R229" ca="1">INDEX('Lorri 401b'!L:L,MATCH('Retirement Calculator'!A229,'Lorri 401b'!N:N,0),0)</f>
        <v>3852644.289797775</v>
      </c>
      <c r="S229" s="25">
        <f t="shared" ca="1" si="7"/>
        <v>5452846.3170734309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7820.4732791855868</v>
      </c>
      <c r="K230" s="25">
        <f t="shared" si="4"/>
        <v>20171.771259384055</v>
      </c>
      <c r="L230" s="25"/>
      <c r="N230" s="25">
        <f>'Combined Retirement'!$C$18/12</f>
        <v>39153.069999999992</v>
      </c>
      <c r="O230" s="25">
        <f t="shared" si="5"/>
        <v>11160.82546143035</v>
      </c>
      <c r="P230" s="25">
        <f t="shared" si="6"/>
        <v>27992.244538569641</v>
      </c>
      <c r="Q230" s="25">
        <f t="array" aca="1" ref="Q230" ca="1">INDEX('Isaac 401k'!L:L,MATCH('Retirement Calculator'!A230,'Isaac 401k'!N:N,0),0)</f>
        <v>1599016.4771381221</v>
      </c>
      <c r="R230" s="25">
        <f t="array" aca="1" ref="R230" ca="1">INDEX('Lorri 401b'!L:L,MATCH('Retirement Calculator'!A230,'Lorri 401b'!N:N,0),0)</f>
        <v>3848441.1540323007</v>
      </c>
      <c r="S230" s="25">
        <f t="shared" ca="1" si="7"/>
        <v>5447457.6311704228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7820.4732791855868</v>
      </c>
      <c r="K231" s="25">
        <f t="shared" si="4"/>
        <v>20171.771259384055</v>
      </c>
      <c r="L231" s="25"/>
      <c r="N231" s="25">
        <f>'Combined Retirement'!$C$18/12</f>
        <v>39153.069999999992</v>
      </c>
      <c r="O231" s="25">
        <f t="shared" si="5"/>
        <v>11160.82546143035</v>
      </c>
      <c r="P231" s="25">
        <f t="shared" si="6"/>
        <v>27992.244538569641</v>
      </c>
      <c r="Q231" s="25">
        <f t="array" aca="1" ref="Q231" ca="1">INDEX('Isaac 401k'!L:L,MATCH('Retirement Calculator'!A231,'Isaac 401k'!N:N,0),0)</f>
        <v>1597825.9872083487</v>
      </c>
      <c r="R231" s="25">
        <f t="array" aca="1" ref="R231" ca="1">INDEX('Lorri 401b'!L:L,MATCH('Retirement Calculator'!A231,'Lorri 401b'!N:N,0),0)</f>
        <v>3844220.5052011372</v>
      </c>
      <c r="S231" s="25">
        <f t="shared" ca="1" si="7"/>
        <v>5442046.4924094863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7820.4732791855868</v>
      </c>
      <c r="K232" s="25">
        <f t="shared" si="4"/>
        <v>20171.771259384055</v>
      </c>
      <c r="L232" s="25"/>
      <c r="N232" s="25">
        <f>'Combined Retirement'!$C$18/12</f>
        <v>39153.069999999992</v>
      </c>
      <c r="O232" s="25">
        <f t="shared" si="5"/>
        <v>11160.82546143035</v>
      </c>
      <c r="P232" s="25">
        <f t="shared" si="6"/>
        <v>27992.244538569641</v>
      </c>
      <c r="Q232" s="25">
        <f t="array" aca="1" ref="Q232" ca="1">INDEX('Isaac 401k'!L:L,MATCH('Retirement Calculator'!A232,'Isaac 401k'!N:N,0),0)</f>
        <v>1596630.536903868</v>
      </c>
      <c r="R232" s="25">
        <f t="array" aca="1" ref="R232" ca="1">INDEX('Lorri 401b'!L:L,MATCH('Retirement Calculator'!A232,'Lorri 401b'!N:N,0),0)</f>
        <v>3839982.2703331769</v>
      </c>
      <c r="S232" s="25">
        <f t="shared" ca="1" si="7"/>
        <v>5436612.8072370449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7820.4732791855868</v>
      </c>
      <c r="K233" s="25">
        <f t="shared" si="4"/>
        <v>20171.771259384055</v>
      </c>
      <c r="L233" s="25"/>
      <c r="N233" s="25">
        <f>'Combined Retirement'!$C$18/12</f>
        <v>39153.069999999992</v>
      </c>
      <c r="O233" s="25">
        <f t="shared" si="5"/>
        <v>11160.82546143035</v>
      </c>
      <c r="P233" s="25">
        <f t="shared" si="6"/>
        <v>27992.244538569641</v>
      </c>
      <c r="Q233" s="25">
        <f t="array" aca="1" ref="Q233" ca="1">INDEX('Isaac 401k'!L:L,MATCH('Retirement Calculator'!A233,'Isaac 401k'!N:N,0),0)</f>
        <v>1595430.1055564519</v>
      </c>
      <c r="R233" s="25">
        <f t="array" aca="1" ref="R233" ca="1">INDEX('Lorri 401b'!L:L,MATCH('Retirement Calculator'!A233,'Lorri 401b'!N:N,0),0)</f>
        <v>3835726.376153267</v>
      </c>
      <c r="S233" s="25">
        <f t="shared" ca="1" si="7"/>
        <v>5431156.4817097187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7820.4732791855868</v>
      </c>
      <c r="K234" s="25">
        <f t="shared" si="4"/>
        <v>20171.771259384055</v>
      </c>
      <c r="L234" s="25"/>
      <c r="N234" s="25">
        <f>'Combined Retirement'!$C$18/12</f>
        <v>39153.069999999992</v>
      </c>
      <c r="O234" s="25">
        <f t="shared" si="5"/>
        <v>11160.82546143035</v>
      </c>
      <c r="P234" s="25">
        <f t="shared" si="6"/>
        <v>27992.244538569641</v>
      </c>
      <c r="Q234" s="25">
        <f t="array" aca="1" ref="Q234" ca="1">INDEX('Isaac 401k'!L:L,MATCH('Retirement Calculator'!A234,'Isaac 401k'!N:N,0),0)</f>
        <v>1594224.672411755</v>
      </c>
      <c r="R234" s="25">
        <f t="array" aca="1" ref="R234" ca="1">INDEX('Lorri 401b'!L:L,MATCH('Retirement Calculator'!A234,'Lorri 401b'!N:N,0),0)</f>
        <v>3831452.7490809406</v>
      </c>
      <c r="S234" s="25">
        <f t="shared" ca="1" si="7"/>
        <v>5425677.4214926958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7820.4732791855868</v>
      </c>
      <c r="K235" s="25">
        <f t="shared" si="4"/>
        <v>20171.771259384055</v>
      </c>
      <c r="L235" s="25"/>
      <c r="N235" s="25">
        <f>'Combined Retirement'!$C$18/12</f>
        <v>39153.069999999992</v>
      </c>
      <c r="O235" s="25">
        <f t="shared" si="5"/>
        <v>11160.82546143035</v>
      </c>
      <c r="P235" s="25">
        <f t="shared" si="6"/>
        <v>27992.244538569641</v>
      </c>
      <c r="Q235" s="25">
        <f t="array" aca="1" ref="Q235" ca="1">INDEX('Isaac 401k'!L:L,MATCH('Retirement Calculator'!A235,'Isaac 401k'!N:N,0),0)</f>
        <v>1593014.216628955</v>
      </c>
      <c r="R235" s="25">
        <f t="array" aca="1" ref="R235" ca="1">INDEX('Lorri 401b'!L:L,MATCH('Retirement Calculator'!A235,'Lorri 401b'!N:N,0),0)</f>
        <v>3827161.3152291463</v>
      </c>
      <c r="S235" s="25">
        <f t="shared" ca="1" si="7"/>
        <v>5420175.5318581015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7820.4732791855868</v>
      </c>
      <c r="K236" s="25">
        <f t="shared" si="4"/>
        <v>20171.771259384055</v>
      </c>
      <c r="L236" s="25"/>
      <c r="N236" s="25">
        <f>'Combined Retirement'!$C$18/12</f>
        <v>39153.069999999992</v>
      </c>
      <c r="O236" s="25">
        <f t="shared" si="5"/>
        <v>11160.82546143035</v>
      </c>
      <c r="P236" s="25">
        <f t="shared" si="6"/>
        <v>27992.244538569641</v>
      </c>
      <c r="Q236" s="25">
        <f t="array" aca="1" ref="Q236" ca="1">INDEX('Isaac 401k'!L:L,MATCH('Retirement Calculator'!A236,'Isaac 401k'!N:N,0),0)</f>
        <v>1591798.7172803935</v>
      </c>
      <c r="R236" s="25">
        <f t="array" aca="1" ref="R236" ca="1">INDEX('Lorri 401b'!L:L,MATCH('Retirement Calculator'!A236,'Lorri 401b'!N:N,0),0)</f>
        <v>3822852.0004029693</v>
      </c>
      <c r="S236" s="25">
        <f t="shared" ca="1" si="7"/>
        <v>5414650.7176833628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7820.4732791855868</v>
      </c>
      <c r="K237" s="25">
        <f t="shared" si="4"/>
        <v>20171.771259384055</v>
      </c>
      <c r="L237" s="25"/>
      <c r="N237" s="25">
        <f>'Combined Retirement'!$C$18/12</f>
        <v>39153.069999999992</v>
      </c>
      <c r="O237" s="25">
        <f t="shared" si="5"/>
        <v>11160.82546143035</v>
      </c>
      <c r="P237" s="25">
        <f t="shared" si="6"/>
        <v>27992.244538569641</v>
      </c>
      <c r="Q237" s="25">
        <f t="array" aca="1" ref="Q237" ca="1">INDEX('Isaac 401k'!L:L,MATCH('Retirement Calculator'!A237,'Isaac 401k'!N:N,0),0)</f>
        <v>1590578.1533512129</v>
      </c>
      <c r="R237" s="25">
        <f t="array" aca="1" ref="R237" ca="1">INDEX('Lorri 401b'!L:L,MATCH('Retirement Calculator'!A237,'Lorri 401b'!N:N,0),0)</f>
        <v>3818524.73009835</v>
      </c>
      <c r="S237" s="25">
        <f t="shared" ca="1" si="7"/>
        <v>5409102.8834495628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7820.4732791855868</v>
      </c>
      <c r="K238" s="25">
        <f t="shared" si="4"/>
        <v>20171.771259384055</v>
      </c>
      <c r="L238" s="25"/>
      <c r="N238" s="25">
        <f>'Combined Retirement'!$C$18/12</f>
        <v>39153.069999999992</v>
      </c>
      <c r="O238" s="25">
        <f t="shared" si="5"/>
        <v>11160.82546143035</v>
      </c>
      <c r="P238" s="25">
        <f t="shared" si="6"/>
        <v>27992.244538569641</v>
      </c>
      <c r="Q238" s="25">
        <f t="array" aca="1" ref="Q238" ca="1">INDEX('Isaac 401k'!L:L,MATCH('Retirement Calculator'!A238,'Isaac 401k'!N:N,0),0)</f>
        <v>1589352.503738994</v>
      </c>
      <c r="R238" s="25">
        <f t="array" aca="1" ref="R238" ca="1">INDEX('Lorri 401b'!L:L,MATCH('Retirement Calculator'!A238,'Lorri 401b'!N:N,0),0)</f>
        <v>3814179.429500795</v>
      </c>
      <c r="S238" s="25">
        <f t="shared" ca="1" si="7"/>
        <v>5403531.9332397887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7820.4732791855868</v>
      </c>
      <c r="K239" s="25">
        <f t="shared" si="4"/>
        <v>20171.771259384055</v>
      </c>
      <c r="L239" s="25"/>
      <c r="N239" s="25">
        <f>'Combined Retirement'!$C$18/12</f>
        <v>39153.069999999992</v>
      </c>
      <c r="O239" s="25">
        <f t="shared" si="5"/>
        <v>11160.82546143035</v>
      </c>
      <c r="P239" s="25">
        <f t="shared" si="6"/>
        <v>27992.244538569641</v>
      </c>
      <c r="Q239" s="25">
        <f t="array" aca="1" ref="Q239" ca="1">INDEX('Isaac 401k'!L:L,MATCH('Retirement Calculator'!A239,'Isaac 401k'!N:N,0),0)</f>
        <v>1588121.747253391</v>
      </c>
      <c r="R239" s="25">
        <f t="array" aca="1" ref="R239" ca="1">INDEX('Lorri 401b'!L:L,MATCH('Retirement Calculator'!A239,'Lorri 401b'!N:N,0),0)</f>
        <v>3809816.0234840834</v>
      </c>
      <c r="S239" s="25">
        <f t="shared" ca="1" si="7"/>
        <v>5397937.7707374748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7820.4732791855868</v>
      </c>
      <c r="K240" s="25">
        <f t="shared" si="4"/>
        <v>20171.771259384055</v>
      </c>
      <c r="L240" s="25"/>
      <c r="N240" s="25">
        <f>'Combined Retirement'!$C$18/12</f>
        <v>39153.069999999992</v>
      </c>
      <c r="O240" s="25">
        <f t="shared" si="5"/>
        <v>11160.82546143035</v>
      </c>
      <c r="P240" s="25">
        <f t="shared" si="6"/>
        <v>27992.244538569641</v>
      </c>
      <c r="Q240" s="25">
        <f t="array" aca="1" ref="Q240" ca="1">INDEX('Isaac 401k'!L:L,MATCH('Retirement Calculator'!A240,'Isaac 401k'!N:N,0),0)</f>
        <v>1586885.8626157646</v>
      </c>
      <c r="R240" s="25">
        <f t="array" aca="1" ref="R240" ca="1">INDEX('Lorri 401b'!L:L,MATCH('Retirement Calculator'!A240,'Lorri 401b'!N:N,0),0)</f>
        <v>3805434.4366089688</v>
      </c>
      <c r="S240" s="25">
        <f t="shared" ca="1" si="7"/>
        <v>5392320.2992247334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7820.4732791855868</v>
      </c>
      <c r="K241" s="25">
        <f t="shared" si="4"/>
        <v>20171.771259384055</v>
      </c>
      <c r="L241" s="25"/>
      <c r="N241" s="25">
        <f>'Combined Retirement'!$C$18/12</f>
        <v>39153.069999999992</v>
      </c>
      <c r="O241" s="25">
        <f t="shared" si="5"/>
        <v>11160.82546143035</v>
      </c>
      <c r="P241" s="25">
        <f t="shared" si="6"/>
        <v>27992.244538569641</v>
      </c>
      <c r="Q241" s="25">
        <f t="array" aca="1" ref="Q241" ca="1">INDEX('Isaac 401k'!L:L,MATCH('Retirement Calculator'!A241,'Isaac 401k'!N:N,0),0)</f>
        <v>1585644.8284588146</v>
      </c>
      <c r="R241" s="25">
        <f t="array" aca="1" ref="R241" ca="1">INDEX('Lorri 401b'!L:L,MATCH('Retirement Calculator'!A241,'Lorri 401b'!N:N,0),0)</f>
        <v>3801034.5931218746</v>
      </c>
      <c r="S241" s="25">
        <f t="shared" ca="1" si="7"/>
        <v>5386679.421580689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7820.4732791855868</v>
      </c>
      <c r="K242" s="25">
        <f t="shared" si="4"/>
        <v>20171.771259384055</v>
      </c>
      <c r="L242" s="25"/>
      <c r="N242" s="25">
        <f>'Combined Retirement'!$C$18/12</f>
        <v>39153.069999999992</v>
      </c>
      <c r="O242" s="25">
        <f t="shared" si="5"/>
        <v>11160.82546143035</v>
      </c>
      <c r="P242" s="25">
        <f t="shared" si="6"/>
        <v>27992.244538569641</v>
      </c>
      <c r="Q242" s="25">
        <f t="array" aca="1" ref="Q242" ca="1">INDEX('Isaac 401k'!L:L,MATCH('Retirement Calculator'!A242,'Isaac 401k'!N:N,0),0)</f>
        <v>1584398.6233262108</v>
      </c>
      <c r="R242" s="25">
        <f t="array" aca="1" ref="R242" ca="1">INDEX('Lorri 401b'!L:L,MATCH('Retirement Calculator'!A242,'Lorri 401b'!N:N,0),0)</f>
        <v>3796616.4169535842</v>
      </c>
      <c r="S242" s="25">
        <f t="shared" ca="1" si="7"/>
        <v>5381015.0402797945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7820.4732791855868</v>
      </c>
      <c r="K243" s="25">
        <f t="shared" si="4"/>
        <v>20171.771259384055</v>
      </c>
      <c r="L243" s="25"/>
      <c r="N243" s="25">
        <f>'Combined Retirement'!$C$18/12</f>
        <v>39153.069999999992</v>
      </c>
      <c r="O243" s="25">
        <f t="shared" si="5"/>
        <v>11160.82546143035</v>
      </c>
      <c r="P243" s="25">
        <f t="shared" si="6"/>
        <v>27992.244538569641</v>
      </c>
      <c r="Q243" s="25">
        <f t="array" aca="1" ref="Q243" ca="1">INDEX('Isaac 401k'!L:L,MATCH('Retirement Calculator'!A243,'Isaac 401k'!N:N,0),0)</f>
        <v>1583147.225672221</v>
      </c>
      <c r="R243" s="25">
        <f t="array" aca="1" ref="R243" ca="1">INDEX('Lorri 401b'!L:L,MATCH('Retirement Calculator'!A243,'Lorri 401b'!N:N,0),0)</f>
        <v>3792179.8317179256</v>
      </c>
      <c r="S243" s="25">
        <f t="shared" ca="1" si="7"/>
        <v>5375327.0573901469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7820.4732791855868</v>
      </c>
      <c r="K244" s="25">
        <f t="shared" si="4"/>
        <v>20171.771259384055</v>
      </c>
      <c r="L244" s="25"/>
      <c r="N244" s="25">
        <f>'Combined Retirement'!$C$18/12</f>
        <v>39153.069999999992</v>
      </c>
      <c r="O244" s="25">
        <f t="shared" si="5"/>
        <v>11160.82546143035</v>
      </c>
      <c r="P244" s="25">
        <f t="shared" si="6"/>
        <v>27992.244538569641</v>
      </c>
      <c r="Q244" s="25">
        <f t="array" aca="1" ref="Q244" ca="1">INDEX('Isaac 401k'!L:L,MATCH('Retirement Calculator'!A244,'Isaac 401k'!N:N,0),0)</f>
        <v>1581890.6138613399</v>
      </c>
      <c r="R244" s="25">
        <f t="array" aca="1" ref="R244" ca="1">INDEX('Lorri 401b'!L:L,MATCH('Retirement Calculator'!A244,'Lorri 401b'!N:N,0),0)</f>
        <v>3787724.7607104518</v>
      </c>
      <c r="S244" s="25">
        <f t="shared" ca="1" si="7"/>
        <v>5369615.3745717919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7820.4732791855868</v>
      </c>
      <c r="K245" s="25">
        <f t="shared" si="4"/>
        <v>20171.771259384055</v>
      </c>
      <c r="L245" s="25"/>
      <c r="N245" s="25">
        <f>'Combined Retirement'!$C$18/12</f>
        <v>39153.069999999992</v>
      </c>
      <c r="O245" s="25">
        <f t="shared" si="5"/>
        <v>11160.82546143035</v>
      </c>
      <c r="P245" s="25">
        <f t="shared" si="6"/>
        <v>27992.244538569641</v>
      </c>
      <c r="Q245" s="25">
        <f t="array" aca="1" ref="Q245" ca="1">INDEX('Isaac 401k'!L:L,MATCH('Retirement Calculator'!A245,'Isaac 401k'!N:N,0),0)</f>
        <v>1580628.7661679133</v>
      </c>
      <c r="R245" s="25">
        <f t="array" aca="1" ref="R245" ca="1">INDEX('Lorri 401b'!L:L,MATCH('Retirement Calculator'!A245,'Lorri 401b'!N:N,0),0)</f>
        <v>3783251.1269071135</v>
      </c>
      <c r="S245" s="25">
        <f t="shared" ca="1" si="7"/>
        <v>5363879.8930750266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7820.4732791855868</v>
      </c>
      <c r="K246" s="25">
        <f t="shared" si="4"/>
        <v>20171.771259384055</v>
      </c>
      <c r="L246" s="25"/>
      <c r="N246" s="25">
        <f>'Combined Retirement'!$C$18/12</f>
        <v>39153.069999999992</v>
      </c>
      <c r="O246" s="25">
        <f t="shared" si="5"/>
        <v>11160.82546143035</v>
      </c>
      <c r="P246" s="25">
        <f t="shared" si="6"/>
        <v>27992.244538569641</v>
      </c>
      <c r="Q246" s="25">
        <f t="array" aca="1" ref="Q246" ca="1">INDEX('Isaac 401k'!L:L,MATCH('Retirement Calculator'!A246,'Isaac 401k'!N:N,0),0)</f>
        <v>1579361.6607757641</v>
      </c>
      <c r="R246" s="25">
        <f t="array" aca="1" ref="R246" ca="1">INDEX('Lorri 401b'!L:L,MATCH('Retirement Calculator'!A246,'Lorri 401b'!N:N,0),0)</f>
        <v>3778758.8529629279</v>
      </c>
      <c r="S246" s="25">
        <f t="shared" ca="1" si="7"/>
        <v>5358120.5137386918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7820.4732791855868</v>
      </c>
      <c r="K247" s="25">
        <f t="shared" si="4"/>
        <v>20171.771259384055</v>
      </c>
      <c r="L247" s="25"/>
      <c r="N247" s="25">
        <f>'Combined Retirement'!$C$18/12</f>
        <v>39153.069999999992</v>
      </c>
      <c r="O247" s="25">
        <f t="shared" si="5"/>
        <v>11160.82546143035</v>
      </c>
      <c r="P247" s="25">
        <f t="shared" si="6"/>
        <v>27992.244538569641</v>
      </c>
      <c r="Q247" s="25">
        <f t="array" aca="1" ref="Q247" ca="1">INDEX('Isaac 401k'!L:L,MATCH('Retirement Calculator'!A247,'Isaac 401k'!N:N,0),0)</f>
        <v>1578089.2757778142</v>
      </c>
      <c r="R247" s="25">
        <f t="array" aca="1" ref="R247" ca="1">INDEX('Lorri 401b'!L:L,MATCH('Retirement Calculator'!A247,'Lorri 401b'!N:N,0),0)</f>
        <v>3774247.8612106419</v>
      </c>
      <c r="S247" s="25">
        <f t="shared" ca="1" si="7"/>
        <v>5352337.1369884564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7820.4732791855868</v>
      </c>
      <c r="K248" s="25">
        <f t="shared" si="4"/>
        <v>20171.771259384055</v>
      </c>
      <c r="L248" s="25"/>
      <c r="N248" s="25">
        <f>'Combined Retirement'!$C$18/12</f>
        <v>39153.069999999992</v>
      </c>
      <c r="O248" s="25">
        <f t="shared" si="5"/>
        <v>11160.82546143035</v>
      </c>
      <c r="P248" s="25">
        <f t="shared" si="6"/>
        <v>27992.244538569641</v>
      </c>
      <c r="Q248" s="25">
        <f t="array" aca="1" ref="Q248" ca="1">INDEX('Isaac 401k'!L:L,MATCH('Retirement Calculator'!A248,'Isaac 401k'!N:N,0),0)</f>
        <v>1576811.5891757063</v>
      </c>
      <c r="R248" s="25">
        <f t="array" aca="1" ref="R248" ca="1">INDEX('Lorri 401b'!L:L,MATCH('Retirement Calculator'!A248,'Lorri 401b'!N:N,0),0)</f>
        <v>3769718.0736593879</v>
      </c>
      <c r="S248" s="25">
        <f t="shared" ca="1" si="7"/>
        <v>5346529.6628350941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7820.4732791855868</v>
      </c>
      <c r="K249" s="25">
        <f t="shared" si="4"/>
        <v>20171.771259384055</v>
      </c>
      <c r="L249" s="25"/>
      <c r="N249" s="25">
        <f>'Combined Retirement'!$C$18/12</f>
        <v>39153.069999999992</v>
      </c>
      <c r="O249" s="25">
        <f t="shared" si="5"/>
        <v>11160.82546143035</v>
      </c>
      <c r="P249" s="25">
        <f t="shared" si="6"/>
        <v>27992.244538569641</v>
      </c>
      <c r="Q249" s="25">
        <f t="array" aca="1" ref="Q249" ca="1">INDEX('Isaac 401k'!L:L,MATCH('Retirement Calculator'!A249,'Isaac 401k'!N:N,0),0)</f>
        <v>1575528.5788794227</v>
      </c>
      <c r="R249" s="25">
        <f t="array" aca="1" ref="R249" ca="1">INDEX('Lorri 401b'!L:L,MATCH('Retirement Calculator'!A249,'Lorri 401b'!N:N,0),0)</f>
        <v>3765169.4119933369</v>
      </c>
      <c r="S249" s="25">
        <f t="shared" ca="1" si="7"/>
        <v>5340697.9908727594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7820.4732791855868</v>
      </c>
      <c r="K250" s="25">
        <f t="shared" si="4"/>
        <v>20171.771259384055</v>
      </c>
      <c r="L250" s="25"/>
      <c r="N250" s="25">
        <f>'Combined Retirement'!$C$18/12</f>
        <v>39153.069999999992</v>
      </c>
      <c r="O250" s="25">
        <f t="shared" si="5"/>
        <v>11160.82546143035</v>
      </c>
      <c r="P250" s="25">
        <f t="shared" si="6"/>
        <v>27992.244538569641</v>
      </c>
      <c r="Q250" s="25">
        <f t="array" aca="1" ref="Q250" ca="1">INDEX('Isaac 401k'!L:L,MATCH('Retirement Calculator'!A250,'Isaac 401k'!N:N,0),0)</f>
        <v>1574240.2227069049</v>
      </c>
      <c r="R250" s="25">
        <f t="array" aca="1" ref="R250" ca="1">INDEX('Lorri 401b'!L:L,MATCH('Retirement Calculator'!A250,'Lorri 401b'!N:N,0),0)</f>
        <v>3760601.7975703441</v>
      </c>
      <c r="S250" s="25">
        <f t="shared" ca="1" si="7"/>
        <v>5334842.0202772487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7820.4732791855868</v>
      </c>
      <c r="K251" s="25">
        <f t="shared" si="4"/>
        <v>20171.771259384055</v>
      </c>
      <c r="L251" s="25"/>
      <c r="N251" s="25">
        <f>'Combined Retirement'!$C$18/12</f>
        <v>39153.069999999992</v>
      </c>
      <c r="O251" s="25">
        <f t="shared" si="5"/>
        <v>11160.82546143035</v>
      </c>
      <c r="P251" s="25">
        <f t="shared" si="6"/>
        <v>27992.244538569641</v>
      </c>
      <c r="Q251" s="25">
        <f t="array" aca="1" ref="Q251" ca="1">INDEX('Isaac 401k'!L:L,MATCH('Retirement Calculator'!A251,'Isaac 401k'!N:N,0),0)</f>
        <v>1572946.498383668</v>
      </c>
      <c r="R251" s="25">
        <f t="array" aca="1" ref="R251" ca="1">INDEX('Lorri 401b'!L:L,MATCH('Retirement Calculator'!A251,'Lorri 401b'!N:N,0),0)</f>
        <v>3756015.1514205886</v>
      </c>
      <c r="S251" s="25">
        <f t="shared" ca="1" si="7"/>
        <v>5328961.6498042569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7820.4732791855868</v>
      </c>
      <c r="K252" s="25">
        <f t="shared" si="4"/>
        <v>20171.771259384055</v>
      </c>
      <c r="L252" s="25"/>
      <c r="N252" s="25">
        <f>'Combined Retirement'!$C$18/12</f>
        <v>39153.069999999992</v>
      </c>
      <c r="O252" s="25">
        <f t="shared" si="5"/>
        <v>11160.82546143035</v>
      </c>
      <c r="P252" s="25">
        <f t="shared" si="6"/>
        <v>27992.244538569641</v>
      </c>
      <c r="Q252" s="25">
        <f t="array" aca="1" ref="Q252" ca="1">INDEX('Isaac 401k'!L:L,MATCH('Retirement Calculator'!A252,'Isaac 401k'!N:N,0),0)</f>
        <v>1571647.3835424178</v>
      </c>
      <c r="R252" s="25">
        <f t="array" aca="1" ref="R252" ca="1">INDEX('Lorri 401b'!L:L,MATCH('Retirement Calculator'!A252,'Lorri 401b'!N:N,0),0)</f>
        <v>3751409.3942452092</v>
      </c>
      <c r="S252" s="25">
        <f t="shared" ca="1" si="7"/>
        <v>5323056.7777876267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7820.4732791855868</v>
      </c>
      <c r="K253" s="25">
        <f t="shared" si="4"/>
        <v>20171.771259384055</v>
      </c>
      <c r="L253" s="25"/>
      <c r="N253" s="25">
        <f>'Combined Retirement'!$C$18/12</f>
        <v>39153.069999999992</v>
      </c>
      <c r="O253" s="25">
        <f t="shared" si="5"/>
        <v>11160.82546143035</v>
      </c>
      <c r="P253" s="25">
        <f t="shared" si="6"/>
        <v>27992.244538569641</v>
      </c>
      <c r="Q253" s="25">
        <f t="array" aca="1" ref="Q253" ca="1">INDEX('Isaac 401k'!L:L,MATCH('Retirement Calculator'!A253,'Isaac 401k'!N:N,0),0)</f>
        <v>1570342.8557226623</v>
      </c>
      <c r="R253" s="25">
        <f t="array" aca="1" ref="R253" ca="1">INDEX('Lorri 401b'!L:L,MATCH('Retirement Calculator'!A253,'Lorri 401b'!N:N,0),0)</f>
        <v>3746784.4464149326</v>
      </c>
      <c r="S253" s="25">
        <f t="shared" ca="1" si="7"/>
        <v>5317127.3021375947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7820.4732791855868</v>
      </c>
      <c r="K254" s="25">
        <f t="shared" si="4"/>
        <v>20171.771259384055</v>
      </c>
      <c r="L254" s="25"/>
      <c r="N254" s="25">
        <f>'Combined Retirement'!$C$18/12</f>
        <v>39153.069999999992</v>
      </c>
      <c r="O254" s="25">
        <f t="shared" si="5"/>
        <v>11160.82546143035</v>
      </c>
      <c r="P254" s="25">
        <f t="shared" si="6"/>
        <v>27992.244538569641</v>
      </c>
      <c r="Q254" s="25">
        <f t="array" aca="1" ref="Q254" ca="1">INDEX('Isaac 401k'!L:L,MATCH('Retirement Calculator'!A254,'Isaac 401k'!N:N,0),0)</f>
        <v>1569032.8923703246</v>
      </c>
      <c r="R254" s="25">
        <f t="array" aca="1" ref="R254" ca="1">INDEX('Lorri 401b'!L:L,MATCH('Retirement Calculator'!A254,'Lorri 401b'!N:N,0),0)</f>
        <v>3742140.2279686965</v>
      </c>
      <c r="S254" s="25">
        <f t="shared" ca="1" si="7"/>
        <v>5311173.1203390211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7820.4732791855868</v>
      </c>
      <c r="K255" s="25">
        <f t="shared" si="4"/>
        <v>20171.771259384055</v>
      </c>
      <c r="L255" s="25"/>
      <c r="N255" s="25">
        <f>'Combined Retirement'!$C$18/12</f>
        <v>39153.069999999992</v>
      </c>
      <c r="O255" s="25">
        <f t="shared" si="5"/>
        <v>11160.82546143035</v>
      </c>
      <c r="P255" s="25">
        <f t="shared" si="6"/>
        <v>27992.244538569641</v>
      </c>
      <c r="Q255" s="25">
        <f t="array" aca="1" ref="Q255" ca="1">INDEX('Isaac 401k'!L:L,MATCH('Retirement Calculator'!A255,'Isaac 401k'!N:N,0),0)</f>
        <v>1567717.4708373521</v>
      </c>
      <c r="R255" s="25">
        <f t="array" aca="1" ref="R255" ca="1">INDEX('Lorri 401b'!L:L,MATCH('Retirement Calculator'!A255,'Lorri 401b'!N:N,0),0)</f>
        <v>3737476.6586122676</v>
      </c>
      <c r="S255" s="25">
        <f t="shared" ca="1" si="7"/>
        <v>5305194.1294496199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7820.4732791855868</v>
      </c>
      <c r="K256" s="25">
        <f t="shared" si="4"/>
        <v>20171.771259384055</v>
      </c>
      <c r="L256" s="25"/>
      <c r="N256" s="25">
        <f>'Combined Retirement'!$C$18/12</f>
        <v>39153.069999999992</v>
      </c>
      <c r="O256" s="25">
        <f t="shared" si="5"/>
        <v>11160.82546143035</v>
      </c>
      <c r="P256" s="25">
        <f t="shared" si="6"/>
        <v>27992.244538569641</v>
      </c>
      <c r="Q256" s="25">
        <f t="array" aca="1" ref="Q256" ca="1">INDEX('Isaac 401k'!L:L,MATCH('Retirement Calculator'!A256,'Isaac 401k'!N:N,0),0)</f>
        <v>1566396.5683813256</v>
      </c>
      <c r="R256" s="25">
        <f t="array" aca="1" ref="R256" ca="1">INDEX('Lorri 401b'!L:L,MATCH('Retirement Calculator'!A256,'Lorri 401b'!N:N,0),0)</f>
        <v>3732793.6577168535</v>
      </c>
      <c r="S256" s="25">
        <f t="shared" ca="1" si="7"/>
        <v>5299190.2260981789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7820.4732791855868</v>
      </c>
      <c r="K257" s="25">
        <f t="shared" si="4"/>
        <v>20171.771259384055</v>
      </c>
      <c r="L257" s="25"/>
      <c r="N257" s="25">
        <f>'Combined Retirement'!$C$18/12</f>
        <v>39153.069999999992</v>
      </c>
      <c r="O257" s="25">
        <f t="shared" si="5"/>
        <v>11160.82546143035</v>
      </c>
      <c r="P257" s="25">
        <f t="shared" si="6"/>
        <v>27992.244538569641</v>
      </c>
      <c r="Q257" s="25">
        <f t="array" aca="1" ref="Q257" ca="1">INDEX('Isaac 401k'!L:L,MATCH('Retirement Calculator'!A257,'Isaac 401k'!N:N,0),0)</f>
        <v>1565070.1621650655</v>
      </c>
      <c r="R257" s="25">
        <f t="array" aca="1" ref="R257" ca="1">INDEX('Lorri 401b'!L:L,MATCH('Retirement Calculator'!A257,'Lorri 401b'!N:N,0),0)</f>
        <v>3728091.1443177089</v>
      </c>
      <c r="S257" s="25">
        <f t="shared" ca="1" si="7"/>
        <v>5293161.3064827742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7820.4732791855868</v>
      </c>
      <c r="K258" s="25">
        <f t="shared" si="4"/>
        <v>20171.771259384055</v>
      </c>
      <c r="L258" s="25"/>
      <c r="N258" s="25">
        <f>'Combined Retirement'!$C$18/12</f>
        <v>39153.069999999992</v>
      </c>
      <c r="O258" s="25">
        <f t="shared" si="5"/>
        <v>11160.82546143035</v>
      </c>
      <c r="P258" s="25">
        <f t="shared" si="6"/>
        <v>27992.244538569641</v>
      </c>
      <c r="Q258" s="25">
        <f t="array" aca="1" ref="Q258" ca="1">INDEX('Isaac 401k'!L:L,MATCH('Retirement Calculator'!A258,'Isaac 401k'!N:N,0),0)</f>
        <v>1563738.2292562379</v>
      </c>
      <c r="R258" s="25">
        <f t="array" aca="1" ref="R258" ca="1">INDEX('Lorri 401b'!L:L,MATCH('Retirement Calculator'!A258,'Lorri 401b'!N:N,0),0)</f>
        <v>3723369.0371127343</v>
      </c>
      <c r="S258" s="25">
        <f t="shared" ca="1" si="7"/>
        <v>5287107.2663689721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7820.4732791855868</v>
      </c>
      <c r="K259" s="25">
        <f t="shared" si="4"/>
        <v>20171.771259384055</v>
      </c>
      <c r="L259" s="25"/>
      <c r="N259" s="25">
        <f>'Combined Retirement'!$C$18/12</f>
        <v>39153.069999999992</v>
      </c>
      <c r="O259" s="25">
        <f t="shared" si="5"/>
        <v>11160.82546143035</v>
      </c>
      <c r="P259" s="25">
        <f t="shared" si="6"/>
        <v>27992.244538569641</v>
      </c>
      <c r="Q259" s="25">
        <f t="array" aca="1" ref="Q259" ca="1">INDEX('Isaac 401k'!L:L,MATCH('Retirement Calculator'!A259,'Isaac 401k'!N:N,0),0)</f>
        <v>1562400.7466269566</v>
      </c>
      <c r="R259" s="25">
        <f t="array" aca="1" ref="R259" ca="1">INDEX('Lorri 401b'!L:L,MATCH('Retirement Calculator'!A259,'Lorri 401b'!N:N,0),0)</f>
        <v>3718627.2544610724</v>
      </c>
      <c r="S259" s="25">
        <f t="shared" ca="1" si="7"/>
        <v>5281028.0010880288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7820.4732791855868</v>
      </c>
      <c r="K260" s="25">
        <f t="shared" si="4"/>
        <v>20171.771259384055</v>
      </c>
      <c r="L260" s="25"/>
      <c r="N260" s="25">
        <f>'Combined Retirement'!$C$18/12</f>
        <v>39153.069999999992</v>
      </c>
      <c r="O260" s="25">
        <f t="shared" si="5"/>
        <v>11160.82546143035</v>
      </c>
      <c r="P260" s="25">
        <f t="shared" si="6"/>
        <v>27992.244538569641</v>
      </c>
      <c r="Q260" s="25">
        <f t="array" aca="1" ref="Q260" ca="1">INDEX('Isaac 401k'!L:L,MATCH('Retirement Calculator'!A260,'Isaac 401k'!N:N,0),0)</f>
        <v>1561057.6911533868</v>
      </c>
      <c r="R260" s="25">
        <f t="array" aca="1" ref="R260" ca="1">INDEX('Lorri 401b'!L:L,MATCH('Retirement Calculator'!A260,'Lorri 401b'!N:N,0),0)</f>
        <v>3713865.7143816953</v>
      </c>
      <c r="S260" s="25">
        <f t="shared" ca="1" si="7"/>
        <v>5274923.4055350823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7820.4732791855868</v>
      </c>
      <c r="K261" s="25">
        <f t="shared" si="4"/>
        <v>20171.771259384055</v>
      </c>
      <c r="L261" s="25"/>
      <c r="N261" s="25">
        <f>'Combined Retirement'!$C$18/12</f>
        <v>39153.069999999992</v>
      </c>
      <c r="O261" s="25">
        <f t="shared" si="5"/>
        <v>11160.82546143035</v>
      </c>
      <c r="P261" s="25">
        <f t="shared" si="6"/>
        <v>27992.244538569641</v>
      </c>
      <c r="Q261" s="25">
        <f t="array" aca="1" ref="Q261" ca="1">INDEX('Isaac 401k'!L:L,MATCH('Retirement Calculator'!A261,'Isaac 401k'!N:N,0),0)</f>
        <v>1559709.0396153438</v>
      </c>
      <c r="R261" s="25">
        <f t="array" aca="1" ref="R261" ca="1">INDEX('Lorri 401b'!L:L,MATCH('Retirement Calculator'!A261,'Lorri 401b'!N:N,0),0)</f>
        <v>3709084.3345519872</v>
      </c>
      <c r="S261" s="25">
        <f t="shared" ca="1" si="7"/>
        <v>5268793.3741673306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7820.4732791855868</v>
      </c>
      <c r="K262" s="25">
        <f t="shared" si="4"/>
        <v>20171.771259384055</v>
      </c>
      <c r="L262" s="25"/>
      <c r="N262" s="25">
        <f>'Combined Retirement'!$C$18/12</f>
        <v>39153.069999999992</v>
      </c>
      <c r="O262" s="25">
        <f t="shared" si="5"/>
        <v>11160.82546143035</v>
      </c>
      <c r="P262" s="25">
        <f t="shared" si="6"/>
        <v>27992.244538569641</v>
      </c>
      <c r="Q262" s="25">
        <f t="array" aca="1" ref="Q262" ca="1">INDEX('Isaac 401k'!L:L,MATCH('Retirement Calculator'!A262,'Isaac 401k'!N:N,0),0)</f>
        <v>1558354.7686958923</v>
      </c>
      <c r="R262" s="25">
        <f t="array" aca="1" ref="R262" ca="1">INDEX('Lorri 401b'!L:L,MATCH('Retirement Calculator'!A262,'Lorri 401b'!N:N,0),0)</f>
        <v>3704283.0323063224</v>
      </c>
      <c r="S262" s="25">
        <f t="shared" ca="1" si="7"/>
        <v>5262637.8010022147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7820.4732791855868</v>
      </c>
      <c r="K263" s="25">
        <f t="shared" si="4"/>
        <v>20171.771259384055</v>
      </c>
      <c r="L263" s="25"/>
      <c r="N263" s="25">
        <f>'Combined Retirement'!$C$18/12</f>
        <v>39153.069999999992</v>
      </c>
      <c r="O263" s="25">
        <f t="shared" si="5"/>
        <v>11160.82546143035</v>
      </c>
      <c r="P263" s="25">
        <f t="shared" si="6"/>
        <v>27992.244538569641</v>
      </c>
      <c r="Q263" s="25">
        <f t="array" aca="1" ref="Q263" ca="1">INDEX('Isaac 401k'!L:L,MATCH('Retirement Calculator'!A263,'Isaac 401k'!N:N,0),0)</f>
        <v>1556994.854980943</v>
      </c>
      <c r="R263" s="25">
        <f t="array" aca="1" ref="R263" ca="1">INDEX('Lorri 401b'!L:L,MATCH('Retirement Calculator'!A263,'Lorri 401b'!N:N,0),0)</f>
        <v>3699461.7246346339</v>
      </c>
      <c r="S263" s="25">
        <f t="shared" ca="1" si="7"/>
        <v>5256456.5796155771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7820.4732791855868</v>
      </c>
      <c r="K264" s="25">
        <f t="shared" si="4"/>
        <v>20171.771259384055</v>
      </c>
      <c r="L264" s="25"/>
      <c r="N264" s="25">
        <f>'Combined Retirement'!$C$18/12</f>
        <v>39153.069999999992</v>
      </c>
      <c r="O264" s="25">
        <f t="shared" si="5"/>
        <v>11160.82546143035</v>
      </c>
      <c r="P264" s="25">
        <f t="shared" si="6"/>
        <v>27992.244538569641</v>
      </c>
      <c r="Q264" s="25">
        <f t="array" aca="1" ref="Q264" ca="1">INDEX('Isaac 401k'!L:L,MATCH('Retirement Calculator'!A264,'Isaac 401k'!N:N,0),0)</f>
        <v>1555629.274958848</v>
      </c>
      <c r="R264" s="25">
        <f t="array" aca="1" ref="R264" ca="1">INDEX('Lorri 401b'!L:L,MATCH('Retirement Calculator'!A264,'Lorri 401b'!N:N,0),0)</f>
        <v>3694620.3281809799</v>
      </c>
      <c r="S264" s="25">
        <f t="shared" ca="1" si="7"/>
        <v>5250249.603139828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7820.4732791855868</v>
      </c>
      <c r="K265" s="25">
        <f t="shared" si="4"/>
        <v>20171.771259384055</v>
      </c>
      <c r="L265" s="25"/>
      <c r="N265" s="25">
        <f>'Combined Retirement'!$C$18/12</f>
        <v>39153.069999999992</v>
      </c>
      <c r="O265" s="25">
        <f t="shared" si="5"/>
        <v>11160.82546143035</v>
      </c>
      <c r="P265" s="25">
        <f t="shared" si="6"/>
        <v>27992.244538569641</v>
      </c>
      <c r="Q265" s="25">
        <f t="array" aca="1" ref="Q265" ca="1">INDEX('Isaac 401k'!L:L,MATCH('Retirement Calculator'!A265,'Isaac 401k'!N:N,0),0)</f>
        <v>1554258.0050199945</v>
      </c>
      <c r="R265" s="25">
        <f t="array" aca="1" ref="R265" ca="1">INDEX('Lorri 401b'!L:L,MATCH('Retirement Calculator'!A265,'Lorri 401b'!N:N,0),0)</f>
        <v>3689758.7592421025</v>
      </c>
      <c r="S265" s="25">
        <f t="shared" ca="1" si="7"/>
        <v>5244016.764262097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7820.4732791855868</v>
      </c>
      <c r="K266" s="25">
        <f t="shared" ref="K266:K520" si="264">IF(C266&lt;59.5,0,IF(C266&lt;$B$7,0,P266*$K$7))</f>
        <v>20171.771259384055</v>
      </c>
      <c r="L266" s="25"/>
      <c r="N266" s="25">
        <f>'Combined Retirement'!$C$18/12</f>
        <v>39153.069999999992</v>
      </c>
      <c r="O266" s="25">
        <f t="shared" ref="O266:O520" si="265">SUM(E266:I266)</f>
        <v>11160.82546143035</v>
      </c>
      <c r="P266" s="25">
        <f t="shared" ref="P266:P520" si="266">N266-O266</f>
        <v>27992.244538569641</v>
      </c>
      <c r="Q266" s="25">
        <f t="array" aca="1" ref="Q266" ca="1">INDEX('Isaac 401k'!L:L,MATCH('Retirement Calculator'!A266,'Isaac 401k'!N:N,0),0)</f>
        <v>1552881.0214563955</v>
      </c>
      <c r="R266" s="25">
        <f t="array" aca="1" ref="R266" ca="1">INDEX('Lorri 401b'!L:L,MATCH('Retirement Calculator'!A266,'Lorri 401b'!N:N,0),0)</f>
        <v>3684876.9337659795</v>
      </c>
      <c r="S266" s="25">
        <f t="shared" ref="S266:S520" ca="1" si="267">SUM(Q266:R266)</f>
        <v>5237757.9552223748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7820.4732791855868</v>
      </c>
      <c r="K267" s="25">
        <f t="shared" si="264"/>
        <v>20171.771259384055</v>
      </c>
      <c r="L267" s="25"/>
      <c r="N267" s="25">
        <f>'Combined Retirement'!$C$18/12</f>
        <v>39153.069999999992</v>
      </c>
      <c r="O267" s="25">
        <f t="shared" si="265"/>
        <v>11160.82546143035</v>
      </c>
      <c r="P267" s="25">
        <f t="shared" si="266"/>
        <v>27992.244538569641</v>
      </c>
      <c r="Q267" s="25">
        <f t="array" aca="1" ref="Q267" ca="1">INDEX('Isaac 401k'!L:L,MATCH('Retirement Calculator'!A267,'Isaac 401k'!N:N,0),0)</f>
        <v>1551498.3004612816</v>
      </c>
      <c r="R267" s="25">
        <f t="array" aca="1" ref="R267" ca="1">INDEX('Lorri 401b'!L:L,MATCH('Retirement Calculator'!A267,'Lorri 401b'!N:N,0),0)</f>
        <v>3679974.7673503729</v>
      </c>
      <c r="S267" s="25">
        <f t="shared" ca="1" si="267"/>
        <v>5231473.0678116549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7820.4732791855868</v>
      </c>
      <c r="K268" s="25">
        <f t="shared" si="264"/>
        <v>20171.771259384055</v>
      </c>
      <c r="L268" s="25"/>
      <c r="N268" s="25">
        <f>'Combined Retirement'!$C$18/12</f>
        <v>39153.069999999992</v>
      </c>
      <c r="O268" s="25">
        <f t="shared" si="265"/>
        <v>11160.82546143035</v>
      </c>
      <c r="P268" s="25">
        <f t="shared" si="266"/>
        <v>27992.244538569641</v>
      </c>
      <c r="Q268" s="25">
        <f t="array" aca="1" ref="Q268" ca="1">INDEX('Isaac 401k'!L:L,MATCH('Retirement Calculator'!A268,'Isaac 401k'!N:N,0),0)</f>
        <v>1550109.818128688</v>
      </c>
      <c r="R268" s="25">
        <f t="array" aca="1" ref="R268" ca="1">INDEX('Lorri 401b'!L:L,MATCH('Retirement Calculator'!A268,'Lorri 401b'!N:N,0),0)</f>
        <v>3675052.1752413679</v>
      </c>
      <c r="S268" s="25">
        <f t="shared" ca="1" si="267"/>
        <v>5225161.9933700562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7820.4732791855868</v>
      </c>
      <c r="K269" s="25">
        <f t="shared" si="264"/>
        <v>20171.771259384055</v>
      </c>
      <c r="L269" s="25"/>
      <c r="N269" s="25">
        <f>'Combined Retirement'!$C$18/12</f>
        <v>39153.069999999992</v>
      </c>
      <c r="O269" s="25">
        <f t="shared" si="265"/>
        <v>11160.82546143035</v>
      </c>
      <c r="P269" s="25">
        <f t="shared" si="266"/>
        <v>27992.244538569641</v>
      </c>
      <c r="Q269" s="25">
        <f t="array" aca="1" ref="Q269" ca="1">INDEX('Isaac 401k'!L:L,MATCH('Retirement Calculator'!A269,'Isaac 401k'!N:N,0),0)</f>
        <v>1548715.5504530419</v>
      </c>
      <c r="R269" s="25">
        <f t="array" aca="1" ref="R269" ca="1">INDEX('Lorri 401b'!L:L,MATCH('Retirement Calculator'!A269,'Lorri 401b'!N:N,0),0)</f>
        <v>3670109.0723319086</v>
      </c>
      <c r="S269" s="25">
        <f t="shared" ca="1" si="267"/>
        <v>5218824.6227849508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7820.4732791855868</v>
      </c>
      <c r="K270" s="25">
        <f t="shared" si="264"/>
        <v>20171.771259384055</v>
      </c>
      <c r="L270" s="25"/>
      <c r="N270" s="25">
        <f>'Combined Retirement'!$C$18/12</f>
        <v>39153.069999999992</v>
      </c>
      <c r="O270" s="25">
        <f t="shared" si="265"/>
        <v>11160.82546143035</v>
      </c>
      <c r="P270" s="25">
        <f t="shared" si="266"/>
        <v>27992.244538569641</v>
      </c>
      <c r="Q270" s="25">
        <f t="array" aca="1" ref="Q270" ca="1">INDEX('Isaac 401k'!L:L,MATCH('Retirement Calculator'!A270,'Isaac 401k'!N:N,0),0)</f>
        <v>1547315.4733287473</v>
      </c>
      <c r="R270" s="25">
        <f t="array" aca="1" ref="R270" ca="1">INDEX('Lorri 401b'!L:L,MATCH('Retirement Calculator'!A270,'Lorri 401b'!N:N,0),0)</f>
        <v>3665145.3731603264</v>
      </c>
      <c r="S270" s="25">
        <f t="shared" ca="1" si="267"/>
        <v>5212460.8464890737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7820.4732791855868</v>
      </c>
      <c r="K271" s="25">
        <f t="shared" si="264"/>
        <v>20171.771259384055</v>
      </c>
      <c r="L271" s="25"/>
      <c r="N271" s="25">
        <f>'Combined Retirement'!$C$18/12</f>
        <v>39153.069999999992</v>
      </c>
      <c r="O271" s="25">
        <f t="shared" si="265"/>
        <v>11160.82546143035</v>
      </c>
      <c r="P271" s="25">
        <f t="shared" si="266"/>
        <v>27992.244538569641</v>
      </c>
      <c r="Q271" s="25">
        <f t="array" aca="1" ref="Q271" ca="1">INDEX('Isaac 401k'!L:L,MATCH('Retirement Calculator'!A271,'Isaac 401k'!N:N,0),0)</f>
        <v>1545909.5625497682</v>
      </c>
      <c r="R271" s="25">
        <f t="array" aca="1" ref="R271" ca="1">INDEX('Lorri 401b'!L:L,MATCH('Retirement Calculator'!A271,'Lorri 401b'!N:N,0),0)</f>
        <v>3660160.9919088627</v>
      </c>
      <c r="S271" s="25">
        <f t="shared" ca="1" si="267"/>
        <v>5206070.5544586312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7820.4732791855868</v>
      </c>
      <c r="K272" s="25">
        <f t="shared" si="264"/>
        <v>20171.771259384055</v>
      </c>
      <c r="L272" s="25"/>
      <c r="N272" s="25">
        <f>'Combined Retirement'!$C$18/12</f>
        <v>39153.069999999992</v>
      </c>
      <c r="O272" s="25">
        <f t="shared" si="265"/>
        <v>11160.82546143035</v>
      </c>
      <c r="P272" s="25">
        <f t="shared" si="266"/>
        <v>27992.244538569641</v>
      </c>
      <c r="Q272" s="25">
        <f t="array" aca="1" ref="Q272" ca="1">INDEX('Isaac 401k'!L:L,MATCH('Retirement Calculator'!A272,'Isaac 401k'!N:N,0),0)</f>
        <v>1544497.7938092102</v>
      </c>
      <c r="R272" s="25">
        <f t="array" aca="1" ref="R272" ca="1">INDEX('Lorri 401b'!L:L,MATCH('Retirement Calculator'!A272,'Lorri 401b'!N:N,0),0)</f>
        <v>3655155.8424021848</v>
      </c>
      <c r="S272" s="25">
        <f t="shared" ca="1" si="267"/>
        <v>5199653.6362113953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7820.4732791855868</v>
      </c>
      <c r="K273" s="25">
        <f t="shared" si="264"/>
        <v>20171.771259384055</v>
      </c>
      <c r="L273" s="25"/>
      <c r="N273" s="25">
        <f>'Combined Retirement'!$C$18/12</f>
        <v>39153.069999999992</v>
      </c>
      <c r="O273" s="25">
        <f t="shared" si="265"/>
        <v>11160.82546143035</v>
      </c>
      <c r="P273" s="25">
        <f t="shared" si="266"/>
        <v>27992.244538569641</v>
      </c>
      <c r="Q273" s="25">
        <f t="array" aca="1" ref="Q273" ca="1">INDEX('Isaac 401k'!L:L,MATCH('Retirement Calculator'!A273,'Isaac 401k'!N:N,0),0)</f>
        <v>1543080.1426988996</v>
      </c>
      <c r="R273" s="25">
        <f t="array" aca="1" ref="R273" ca="1">INDEX('Lorri 401b'!L:L,MATCH('Retirement Calculator'!A273,'Lorri 401b'!N:N,0),0)</f>
        <v>3650129.8381058956</v>
      </c>
      <c r="S273" s="25">
        <f t="shared" ca="1" si="267"/>
        <v>5193209.9808047954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7820.4732791855868</v>
      </c>
      <c r="K274" s="25">
        <f t="shared" si="264"/>
        <v>20171.771259384055</v>
      </c>
      <c r="L274" s="25"/>
      <c r="N274" s="25">
        <f>'Combined Retirement'!$C$18/12</f>
        <v>39153.069999999992</v>
      </c>
      <c r="O274" s="25">
        <f t="shared" si="265"/>
        <v>11160.82546143035</v>
      </c>
      <c r="P274" s="25">
        <f t="shared" si="266"/>
        <v>27992.244538569641</v>
      </c>
      <c r="Q274" s="25">
        <f t="array" aca="1" ref="Q274" ca="1">INDEX('Isaac 401k'!L:L,MATCH('Retirement Calculator'!A274,'Isaac 401k'!N:N,0),0)</f>
        <v>1541656.5847089628</v>
      </c>
      <c r="R274" s="25">
        <f t="array" aca="1" ref="R274" ca="1">INDEX('Lorri 401b'!L:L,MATCH('Retirement Calculator'!A274,'Lorri 401b'!N:N,0),0)</f>
        <v>3645082.8921250384</v>
      </c>
      <c r="S274" s="25">
        <f t="shared" ca="1" si="267"/>
        <v>5186739.476834001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7820.4732791855868</v>
      </c>
      <c r="K275" s="25">
        <f t="shared" si="264"/>
        <v>20171.771259384055</v>
      </c>
      <c r="L275" s="25"/>
      <c r="N275" s="25">
        <f>'Combined Retirement'!$C$18/12</f>
        <v>39153.069999999992</v>
      </c>
      <c r="O275" s="25">
        <f t="shared" si="265"/>
        <v>11160.82546143035</v>
      </c>
      <c r="P275" s="25">
        <f t="shared" si="266"/>
        <v>27992.244538569641</v>
      </c>
      <c r="Q275" s="25">
        <f t="array" aca="1" ref="Q275" ca="1">INDEX('Isaac 401k'!L:L,MATCH('Retirement Calculator'!A275,'Isaac 401k'!N:N,0),0)</f>
        <v>1540227.0952274012</v>
      </c>
      <c r="R275" s="25">
        <f t="array" aca="1" ref="R275" ca="1">INDEX('Lorri 401b'!L:L,MATCH('Retirement Calculator'!A275,'Lorri 401b'!N:N,0),0)</f>
        <v>3640014.9172025942</v>
      </c>
      <c r="S275" s="25">
        <f t="shared" ca="1" si="267"/>
        <v>5180242.0124299955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7820.4732791855868</v>
      </c>
      <c r="K276" s="25">
        <f t="shared" si="264"/>
        <v>20171.771259384055</v>
      </c>
      <c r="L276" s="25"/>
      <c r="N276" s="25">
        <f>'Combined Retirement'!$C$18/12</f>
        <v>39153.069999999992</v>
      </c>
      <c r="O276" s="25">
        <f t="shared" si="265"/>
        <v>11160.82546143035</v>
      </c>
      <c r="P276" s="25">
        <f t="shared" si="266"/>
        <v>27992.244538569641</v>
      </c>
      <c r="Q276" s="25">
        <f t="array" aca="1" ref="Q276" ca="1">INDEX('Isaac 401k'!L:L,MATCH('Retirement Calculator'!A276,'Isaac 401k'!N:N,0),0)</f>
        <v>1538791.6495396665</v>
      </c>
      <c r="R276" s="25">
        <f t="array" aca="1" ref="R276" ca="1">INDEX('Lorri 401b'!L:L,MATCH('Retirement Calculator'!A276,'Lorri 401b'!N:N,0),0)</f>
        <v>3634925.8257179735</v>
      </c>
      <c r="S276" s="25">
        <f t="shared" ca="1" si="267"/>
        <v>5173717.4752576398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7820.4732791855868</v>
      </c>
      <c r="K277" s="25">
        <f t="shared" si="264"/>
        <v>20171.771259384055</v>
      </c>
      <c r="L277" s="25"/>
      <c r="N277" s="25">
        <f>'Combined Retirement'!$C$18/12</f>
        <v>39153.069999999992</v>
      </c>
      <c r="O277" s="25">
        <f t="shared" si="265"/>
        <v>11160.82546143035</v>
      </c>
      <c r="P277" s="25">
        <f t="shared" si="266"/>
        <v>27992.244538569641</v>
      </c>
      <c r="Q277" s="25">
        <f t="array" aca="1" ref="Q277" ca="1">INDEX('Isaac 401k'!L:L,MATCH('Retirement Calculator'!A277,'Isaac 401k'!N:N,0),0)</f>
        <v>1537350.2228282329</v>
      </c>
      <c r="R277" s="25">
        <f t="array" aca="1" ref="R277" ca="1">INDEX('Lorri 401b'!L:L,MATCH('Retirement Calculator'!A277,'Lorri 401b'!N:N,0),0)</f>
        <v>3629815.5296855001</v>
      </c>
      <c r="S277" s="25">
        <f t="shared" ca="1" si="267"/>
        <v>5167165.7525137328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7820.4732791855868</v>
      </c>
      <c r="K278" s="25">
        <f t="shared" si="264"/>
        <v>20171.771259384055</v>
      </c>
      <c r="L278" s="25"/>
      <c r="N278" s="25">
        <f>'Combined Retirement'!$C$18/12</f>
        <v>39153.069999999992</v>
      </c>
      <c r="O278" s="25">
        <f t="shared" si="265"/>
        <v>11160.82546143035</v>
      </c>
      <c r="P278" s="25">
        <f t="shared" si="266"/>
        <v>27992.244538569641</v>
      </c>
      <c r="Q278" s="25">
        <f t="array" aca="1" ref="Q278" ca="1">INDEX('Isaac 401k'!L:L,MATCH('Retirement Calculator'!A278,'Isaac 401k'!N:N,0),0)</f>
        <v>1535902.7901721683</v>
      </c>
      <c r="R278" s="25">
        <f t="array" aca="1" ref="R278" ca="1">INDEX('Lorri 401b'!L:L,MATCH('Retirement Calculator'!A278,'Lorri 401b'!N:N,0),0)</f>
        <v>3624683.9407528914</v>
      </c>
      <c r="S278" s="25">
        <f t="shared" ca="1" si="267"/>
        <v>5160586.7309250599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7820.4732791855868</v>
      </c>
      <c r="K279" s="25">
        <f t="shared" si="264"/>
        <v>20171.771259384055</v>
      </c>
      <c r="L279" s="25"/>
      <c r="N279" s="25">
        <f>'Combined Retirement'!$C$18/12</f>
        <v>39153.069999999992</v>
      </c>
      <c r="O279" s="25">
        <f t="shared" si="265"/>
        <v>11160.82546143035</v>
      </c>
      <c r="P279" s="25">
        <f t="shared" si="266"/>
        <v>27992.244538569641</v>
      </c>
      <c r="Q279" s="25">
        <f t="array" aca="1" ref="Q279" ca="1">INDEX('Isaac 401k'!L:L,MATCH('Retirement Calculator'!A279,'Isaac 401k'!N:N,0),0)</f>
        <v>1534449.3265467035</v>
      </c>
      <c r="R279" s="25">
        <f t="array" aca="1" ref="R279" ca="1">INDEX('Lorri 401b'!L:L,MATCH('Retirement Calculator'!A279,'Lorri 401b'!N:N,0),0)</f>
        <v>3619530.9701997302</v>
      </c>
      <c r="S279" s="25">
        <f t="shared" ca="1" si="267"/>
        <v>5153980.2967464337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7820.4732791855868</v>
      </c>
      <c r="K280" s="25">
        <f t="shared" si="264"/>
        <v>20171.771259384055</v>
      </c>
      <c r="L280" s="25"/>
      <c r="N280" s="25">
        <f>'Combined Retirement'!$C$18/12</f>
        <v>39153.069999999992</v>
      </c>
      <c r="O280" s="25">
        <f t="shared" si="265"/>
        <v>11160.82546143035</v>
      </c>
      <c r="P280" s="25">
        <f t="shared" si="266"/>
        <v>27992.244538569641</v>
      </c>
      <c r="Q280" s="25">
        <f t="array" aca="1" ref="Q280" ca="1">INDEX('Isaac 401k'!L:L,MATCH('Retirement Calculator'!A280,'Isaac 401k'!N:N,0),0)</f>
        <v>1532989.8068227991</v>
      </c>
      <c r="R280" s="25">
        <f t="array" aca="1" ref="R280" ca="1">INDEX('Lorri 401b'!L:L,MATCH('Retirement Calculator'!A280,'Lorri 401b'!N:N,0),0)</f>
        <v>3614356.5289359307</v>
      </c>
      <c r="S280" s="25">
        <f t="shared" ca="1" si="267"/>
        <v>5147346.3357587298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7820.4732791855868</v>
      </c>
      <c r="K281" s="25">
        <f t="shared" si="264"/>
        <v>20171.771259384055</v>
      </c>
      <c r="L281" s="25"/>
      <c r="N281" s="25">
        <f>'Combined Retirement'!$C$18/12</f>
        <v>39153.069999999992</v>
      </c>
      <c r="O281" s="25">
        <f t="shared" si="265"/>
        <v>11160.82546143035</v>
      </c>
      <c r="P281" s="25">
        <f t="shared" si="266"/>
        <v>27992.244538569641</v>
      </c>
      <c r="Q281" s="25">
        <f t="array" aca="1" ref="Q281" ca="1">INDEX('Isaac 401k'!L:L,MATCH('Retirement Calculator'!A281,'Isaac 401k'!N:N,0),0)</f>
        <v>1531524.2057667118</v>
      </c>
      <c r="R281" s="25">
        <f t="array" aca="1" ref="R281" ca="1">INDEX('Lorri 401b'!L:L,MATCH('Retirement Calculator'!A281,'Lorri 401b'!N:N,0),0)</f>
        <v>3609160.5275001987</v>
      </c>
      <c r="S281" s="25">
        <f t="shared" ca="1" si="267"/>
        <v>5140684.7332669105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7820.4732791855868</v>
      </c>
      <c r="K282" s="25">
        <f t="shared" si="264"/>
        <v>20171.771259384055</v>
      </c>
      <c r="L282" s="25"/>
      <c r="N282" s="25">
        <f>'Combined Retirement'!$C$18/12</f>
        <v>39153.069999999992</v>
      </c>
      <c r="O282" s="25">
        <f t="shared" si="265"/>
        <v>11160.82546143035</v>
      </c>
      <c r="P282" s="25">
        <f t="shared" si="266"/>
        <v>27992.244538569641</v>
      </c>
      <c r="Q282" s="25">
        <f t="array" aca="1" ref="Q282" ca="1">INDEX('Isaac 401k'!L:L,MATCH('Retirement Calculator'!A282,'Isaac 401k'!N:N,0),0)</f>
        <v>1530052.4980395576</v>
      </c>
      <c r="R282" s="25">
        <f t="array" aca="1" ref="R282" ca="1">INDEX('Lorri 401b'!L:L,MATCH('Retirement Calculator'!A282,'Lorri 401b'!N:N,0),0)</f>
        <v>3603942.8760584844</v>
      </c>
      <c r="S282" s="25">
        <f t="shared" ca="1" si="267"/>
        <v>5133995.374098042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7820.4732791855868</v>
      </c>
      <c r="K283" s="25">
        <f t="shared" si="264"/>
        <v>20171.771259384055</v>
      </c>
      <c r="L283" s="25"/>
      <c r="N283" s="25">
        <f>'Combined Retirement'!$C$18/12</f>
        <v>39153.069999999992</v>
      </c>
      <c r="O283" s="25">
        <f t="shared" si="265"/>
        <v>11160.82546143035</v>
      </c>
      <c r="P283" s="25">
        <f t="shared" si="266"/>
        <v>27992.244538569641</v>
      </c>
      <c r="Q283" s="25">
        <f t="array" aca="1" ref="Q283" ca="1">INDEX('Isaac 401k'!L:L,MATCH('Retirement Calculator'!A283,'Isaac 401k'!N:N,0),0)</f>
        <v>1528574.6581968735</v>
      </c>
      <c r="R283" s="25">
        <f t="array" aca="1" ref="R283" ca="1">INDEX('Lorri 401b'!L:L,MATCH('Retirement Calculator'!A283,'Lorri 401b'!N:N,0),0)</f>
        <v>3598703.4844024298</v>
      </c>
      <c r="S283" s="25">
        <f t="shared" ca="1" si="267"/>
        <v>5127278.1425993033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7820.4732791855868</v>
      </c>
      <c r="K284" s="25">
        <f t="shared" si="264"/>
        <v>20171.771259384055</v>
      </c>
      <c r="L284" s="25"/>
      <c r="N284" s="25">
        <f>'Combined Retirement'!$C$18/12</f>
        <v>39153.069999999992</v>
      </c>
      <c r="O284" s="25">
        <f t="shared" si="265"/>
        <v>11160.82546143035</v>
      </c>
      <c r="P284" s="25">
        <f t="shared" si="266"/>
        <v>27992.244538569641</v>
      </c>
      <c r="Q284" s="25">
        <f t="array" aca="1" ref="Q284" ca="1">INDEX('Isaac 401k'!L:L,MATCH('Retirement Calculator'!A284,'Isaac 401k'!N:N,0),0)</f>
        <v>1527090.6606881784</v>
      </c>
      <c r="R284" s="25">
        <f t="array" aca="1" ref="R284" ca="1">INDEX('Lorri 401b'!L:L,MATCH('Retirement Calculator'!A284,'Lorri 401b'!N:N,0),0)</f>
        <v>3593442.2619478083</v>
      </c>
      <c r="S284" s="25">
        <f t="shared" ca="1" si="267"/>
        <v>5120532.9226359865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7820.4732791855868</v>
      </c>
      <c r="K285" s="25">
        <f t="shared" si="264"/>
        <v>20171.771259384055</v>
      </c>
      <c r="L285" s="25"/>
      <c r="N285" s="25">
        <f>'Combined Retirement'!$C$18/12</f>
        <v>39153.069999999992</v>
      </c>
      <c r="O285" s="25">
        <f t="shared" si="265"/>
        <v>11160.82546143035</v>
      </c>
      <c r="P285" s="25">
        <f t="shared" si="266"/>
        <v>27992.244538569641</v>
      </c>
      <c r="Q285" s="25">
        <f t="array" aca="1" ref="Q285" ca="1">INDEX('Isaac 401k'!L:L,MATCH('Retirement Calculator'!A285,'Isaac 401k'!N:N,0),0)</f>
        <v>1525600.4798565302</v>
      </c>
      <c r="R285" s="25">
        <f t="array" aca="1" ref="R285" ca="1">INDEX('Lorri 401b'!L:L,MATCH('Retirement Calculator'!A285,'Lorri 401b'!N:N,0),0)</f>
        <v>3588159.1177329593</v>
      </c>
      <c r="S285" s="25">
        <f t="shared" ca="1" si="267"/>
        <v>5113759.5975894891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7820.4732791855868</v>
      </c>
      <c r="K286" s="25">
        <f t="shared" si="264"/>
        <v>20171.771259384055</v>
      </c>
      <c r="L286" s="25"/>
      <c r="N286" s="25">
        <f>'Combined Retirement'!$C$18/12</f>
        <v>39153.069999999992</v>
      </c>
      <c r="O286" s="25">
        <f t="shared" si="265"/>
        <v>11160.82546143035</v>
      </c>
      <c r="P286" s="25">
        <f t="shared" si="266"/>
        <v>27992.244538569641</v>
      </c>
      <c r="Q286" s="25">
        <f t="array" aca="1" ref="Q286" ca="1">INDEX('Isaac 401k'!L:L,MATCH('Retirement Calculator'!A286,'Isaac 401k'!N:N,0),0)</f>
        <v>1524104.0899380837</v>
      </c>
      <c r="R286" s="25">
        <f t="array" aca="1" ref="R286" ca="1">INDEX('Lorri 401b'!L:L,MATCH('Retirement Calculator'!A286,'Lorri 401b'!N:N,0),0)</f>
        <v>3582853.9604172148</v>
      </c>
      <c r="S286" s="25">
        <f t="shared" ca="1" si="267"/>
        <v>5106958.0503552984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7820.4732791855868</v>
      </c>
      <c r="K287" s="25">
        <f t="shared" si="264"/>
        <v>20171.771259384055</v>
      </c>
      <c r="L287" s="25"/>
      <c r="N287" s="25">
        <f>'Combined Retirement'!$C$18/12</f>
        <v>39153.069999999992</v>
      </c>
      <c r="O287" s="25">
        <f t="shared" si="265"/>
        <v>11160.82546143035</v>
      </c>
      <c r="P287" s="25">
        <f t="shared" si="266"/>
        <v>27992.244538569641</v>
      </c>
      <c r="Q287" s="25">
        <f t="array" aca="1" ref="Q287" ca="1">INDEX('Isaac 401k'!L:L,MATCH('Retirement Calculator'!A287,'Isaac 401k'!N:N,0),0)</f>
        <v>1522601.4650616434</v>
      </c>
      <c r="R287" s="25">
        <f t="array" aca="1" ref="R287" ca="1">INDEX('Lorri 401b'!L:L,MATCH('Retirement Calculator'!A287,'Lorri 401b'!N:N,0),0)</f>
        <v>3577526.6982793217</v>
      </c>
      <c r="S287" s="25">
        <f t="shared" ca="1" si="267"/>
        <v>5100128.1633409653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7820.4732791855868</v>
      </c>
      <c r="K288" s="25">
        <f t="shared" si="264"/>
        <v>20171.771259384055</v>
      </c>
      <c r="L288" s="25"/>
      <c r="N288" s="25">
        <f>'Combined Retirement'!$C$18/12</f>
        <v>39153.069999999992</v>
      </c>
      <c r="O288" s="25">
        <f t="shared" si="265"/>
        <v>11160.82546143035</v>
      </c>
      <c r="P288" s="25">
        <f t="shared" si="266"/>
        <v>27992.244538569641</v>
      </c>
      <c r="Q288" s="25">
        <f t="array" aca="1" ref="Q288" ca="1">INDEX('Isaac 401k'!L:L,MATCH('Retirement Calculator'!A288,'Isaac 401k'!N:N,0),0)</f>
        <v>1521092.5792482181</v>
      </c>
      <c r="R288" s="25">
        <f t="array" aca="1" ref="R288" ca="1">INDEX('Lorri 401b'!L:L,MATCH('Retirement Calculator'!A288,'Lorri 401b'!N:N,0),0)</f>
        <v>3572177.2392158536</v>
      </c>
      <c r="S288" s="25">
        <f t="shared" ca="1" si="267"/>
        <v>5093269.8184640715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7820.4732791855868</v>
      </c>
      <c r="K289" s="25">
        <f t="shared" si="264"/>
        <v>20171.771259384055</v>
      </c>
      <c r="L289" s="25"/>
      <c r="N289" s="25">
        <f>'Combined Retirement'!$C$18/12</f>
        <v>39153.069999999992</v>
      </c>
      <c r="O289" s="25">
        <f t="shared" si="265"/>
        <v>11160.82546143035</v>
      </c>
      <c r="P289" s="25">
        <f t="shared" si="266"/>
        <v>27992.244538569641</v>
      </c>
      <c r="Q289" s="25">
        <f t="array" aca="1" ref="Q289" ca="1">INDEX('Isaac 401k'!L:L,MATCH('Retirement Calculator'!A289,'Isaac 401k'!N:N,0),0)</f>
        <v>1519577.4064105703</v>
      </c>
      <c r="R289" s="25">
        <f t="array" aca="1" ref="R289" ca="1">INDEX('Lorri 401b'!L:L,MATCH('Retirement Calculator'!A289,'Lorri 401b'!N:N,0),0)</f>
        <v>3566805.4907396212</v>
      </c>
      <c r="S289" s="25">
        <f t="shared" ca="1" si="267"/>
        <v>5086382.8971501915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7820.4732791855868</v>
      </c>
      <c r="K290" s="25">
        <f t="shared" si="264"/>
        <v>20171.771259384055</v>
      </c>
      <c r="L290" s="25"/>
      <c r="N290" s="25">
        <f>'Combined Retirement'!$C$18/12</f>
        <v>39153.069999999992</v>
      </c>
      <c r="O290" s="25">
        <f t="shared" si="265"/>
        <v>11160.82546143035</v>
      </c>
      <c r="P290" s="25">
        <f t="shared" si="266"/>
        <v>27992.244538569641</v>
      </c>
      <c r="Q290" s="25">
        <f t="array" aca="1" ref="Q290" ca="1">INDEX('Isaac 401k'!L:L,MATCH('Retirement Calculator'!A290,'Isaac 401k'!N:N,0),0)</f>
        <v>1518055.9203527654</v>
      </c>
      <c r="R290" s="25">
        <f t="array" aca="1" ref="R290" ca="1">INDEX('Lorri 401b'!L:L,MATCH('Retirement Calculator'!A290,'Lorri 401b'!N:N,0),0)</f>
        <v>3561411.3599780714</v>
      </c>
      <c r="S290" s="25">
        <f t="shared" ca="1" si="267"/>
        <v>5079467.2803308368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7820.4732791855868</v>
      </c>
      <c r="K291" s="25">
        <f t="shared" si="264"/>
        <v>20171.771259384055</v>
      </c>
      <c r="L291" s="25"/>
      <c r="N291" s="25">
        <f>'Combined Retirement'!$C$18/12</f>
        <v>39153.069999999992</v>
      </c>
      <c r="O291" s="25">
        <f t="shared" si="265"/>
        <v>11160.82546143035</v>
      </c>
      <c r="P291" s="25">
        <f t="shared" si="266"/>
        <v>27992.244538569641</v>
      </c>
      <c r="Q291" s="25">
        <f t="array" aca="1" ref="Q291" ca="1">INDEX('Isaac 401k'!L:L,MATCH('Retirement Calculator'!A291,'Isaac 401k'!N:N,0),0)</f>
        <v>1516528.0947697198</v>
      </c>
      <c r="R291" s="25">
        <f t="array" aca="1" ref="R291" ca="1">INDEX('Lorri 401b'!L:L,MATCH('Retirement Calculator'!A291,'Lorri 401b'!N:N,0),0)</f>
        <v>3555994.7536716815</v>
      </c>
      <c r="S291" s="25">
        <f t="shared" ca="1" si="267"/>
        <v>5072522.8484414015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7820.4732791855868</v>
      </c>
      <c r="K292" s="25">
        <f t="shared" si="264"/>
        <v>20171.771259384055</v>
      </c>
      <c r="L292" s="25"/>
      <c r="N292" s="25">
        <f>'Combined Retirement'!$C$18/12</f>
        <v>39153.069999999992</v>
      </c>
      <c r="O292" s="25">
        <f t="shared" si="265"/>
        <v>11160.82546143035</v>
      </c>
      <c r="P292" s="25">
        <f t="shared" si="266"/>
        <v>27992.244538569641</v>
      </c>
      <c r="Q292" s="25">
        <f t="array" aca="1" ref="Q292" ca="1">INDEX('Isaac 401k'!L:L,MATCH('Retirement Calculator'!A292,'Isaac 401k'!N:N,0),0)</f>
        <v>1514993.9032467448</v>
      </c>
      <c r="R292" s="25">
        <f t="array" aca="1" ref="R292" ca="1">INDEX('Lorri 401b'!L:L,MATCH('Retirement Calculator'!A292,'Lorri 401b'!N:N,0),0)</f>
        <v>3550555.5781723484</v>
      </c>
      <c r="S292" s="25">
        <f t="shared" ca="1" si="267"/>
        <v>5065549.481419093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7820.4732791855868</v>
      </c>
      <c r="K293" s="25">
        <f t="shared" si="264"/>
        <v>20171.771259384055</v>
      </c>
      <c r="L293" s="25"/>
      <c r="N293" s="25">
        <f>'Combined Retirement'!$C$18/12</f>
        <v>39153.069999999992</v>
      </c>
      <c r="O293" s="25">
        <f t="shared" si="265"/>
        <v>11160.82546143035</v>
      </c>
      <c r="P293" s="25">
        <f t="shared" si="266"/>
        <v>27992.244538569641</v>
      </c>
      <c r="Q293" s="25">
        <f t="array" aca="1" ref="Q293" ca="1">INDEX('Isaac 401k'!L:L,MATCH('Retirement Calculator'!A293,'Isaac 401k'!N:N,0),0)</f>
        <v>1513453.3192590906</v>
      </c>
      <c r="R293" s="25">
        <f t="array" aca="1" ref="R293" ca="1">INDEX('Lorri 401b'!L:L,MATCH('Retirement Calculator'!A293,'Lorri 401b'!N:N,0),0)</f>
        <v>3545093.7394417683</v>
      </c>
      <c r="S293" s="25">
        <f t="shared" ca="1" si="267"/>
        <v>5058547.0587008586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7820.4732791855868</v>
      </c>
      <c r="K294" s="25">
        <f t="shared" si="264"/>
        <v>20171.771259384055</v>
      </c>
      <c r="L294" s="25"/>
      <c r="N294" s="25">
        <f>'Combined Retirement'!$C$18/12</f>
        <v>39153.069999999992</v>
      </c>
      <c r="O294" s="25">
        <f t="shared" si="265"/>
        <v>11160.82546143035</v>
      </c>
      <c r="P294" s="25">
        <f t="shared" si="266"/>
        <v>27992.244538569641</v>
      </c>
      <c r="Q294" s="25">
        <f t="array" aca="1" ref="Q294" ca="1">INDEX('Isaac 401k'!L:L,MATCH('Retirement Calculator'!A294,'Isaac 401k'!N:N,0),0)</f>
        <v>1511906.316171488</v>
      </c>
      <c r="R294" s="25">
        <f t="array" aca="1" ref="R294" ca="1">INDEX('Lorri 401b'!L:L,MATCH('Retirement Calculator'!A294,'Lorri 401b'!N:N,0),0)</f>
        <v>3539609.1430498105</v>
      </c>
      <c r="S294" s="25">
        <f t="shared" ca="1" si="267"/>
        <v>5051515.4592212988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7820.4732791855868</v>
      </c>
      <c r="K295" s="25">
        <f t="shared" si="264"/>
        <v>20171.771259384055</v>
      </c>
      <c r="L295" s="25"/>
      <c r="N295" s="25">
        <f>'Combined Retirement'!$C$18/12</f>
        <v>39153.069999999992</v>
      </c>
      <c r="O295" s="25">
        <f t="shared" si="265"/>
        <v>11160.82546143035</v>
      </c>
      <c r="P295" s="25">
        <f t="shared" si="266"/>
        <v>27992.244538569641</v>
      </c>
      <c r="Q295" s="25">
        <f t="array" aca="1" ref="Q295" ca="1">INDEX('Isaac 401k'!L:L,MATCH('Retirement Calculator'!A295,'Isaac 401k'!N:N,0),0)</f>
        <v>1510352.8672376871</v>
      </c>
      <c r="R295" s="25">
        <f t="array" aca="1" ref="R295" ca="1">INDEX('Lorri 401b'!L:L,MATCH('Retirement Calculator'!A295,'Lorri 401b'!N:N,0),0)</f>
        <v>3534101.6941728862</v>
      </c>
      <c r="S295" s="25">
        <f t="shared" ca="1" si="267"/>
        <v>5044454.5614105733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7820.4732791855868</v>
      </c>
      <c r="K296" s="25">
        <f t="shared" si="264"/>
        <v>20171.771259384055</v>
      </c>
      <c r="L296" s="25"/>
      <c r="N296" s="25">
        <f>'Combined Retirement'!$C$18/12</f>
        <v>39153.069999999992</v>
      </c>
      <c r="O296" s="25">
        <f t="shared" si="265"/>
        <v>11160.82546143035</v>
      </c>
      <c r="P296" s="25">
        <f t="shared" si="266"/>
        <v>27992.244538569641</v>
      </c>
      <c r="Q296" s="25">
        <f t="array" aca="1" ref="Q296" ca="1">INDEX('Isaac 401k'!L:L,MATCH('Retirement Calculator'!A296,'Isaac 401k'!N:N,0),0)</f>
        <v>1508792.9455999953</v>
      </c>
      <c r="R296" s="25">
        <f t="array" aca="1" ref="R296" ca="1">INDEX('Lorri 401b'!L:L,MATCH('Retirement Calculator'!A296,'Lorri 401b'!N:N,0),0)</f>
        <v>3528571.2975923084</v>
      </c>
      <c r="S296" s="25">
        <f t="shared" ca="1" si="267"/>
        <v>5037364.2431923039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7820.4732791855868</v>
      </c>
      <c r="K297" s="25">
        <f t="shared" si="264"/>
        <v>20171.771259384055</v>
      </c>
      <c r="L297" s="25"/>
      <c r="N297" s="25">
        <f>'Combined Retirement'!$C$18/12</f>
        <v>39153.069999999992</v>
      </c>
      <c r="O297" s="25">
        <f t="shared" si="265"/>
        <v>11160.82546143035</v>
      </c>
      <c r="P297" s="25">
        <f t="shared" si="266"/>
        <v>27992.244538569641</v>
      </c>
      <c r="Q297" s="25">
        <f t="array" aca="1" ref="Q297" ca="1">INDEX('Isaac 401k'!L:L,MATCH('Retirement Calculator'!A297,'Isaac 401k'!N:N,0),0)</f>
        <v>1507226.5242888131</v>
      </c>
      <c r="R297" s="25">
        <f t="array" aca="1" ref="R297" ca="1">INDEX('Lorri 401b'!L:L,MATCH('Retirement Calculator'!A297,'Lorri 401b'!N:N,0),0)</f>
        <v>3523017.8576926445</v>
      </c>
      <c r="S297" s="25">
        <f t="shared" ca="1" si="267"/>
        <v>5030244.3819814576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7820.4732791855868</v>
      </c>
      <c r="K298" s="25">
        <f t="shared" si="264"/>
        <v>20171.771259384055</v>
      </c>
      <c r="L298" s="25"/>
      <c r="N298" s="25">
        <f>'Combined Retirement'!$C$18/12</f>
        <v>39153.069999999992</v>
      </c>
      <c r="O298" s="25">
        <f t="shared" si="265"/>
        <v>11160.82546143035</v>
      </c>
      <c r="P298" s="25">
        <f t="shared" si="266"/>
        <v>27992.244538569641</v>
      </c>
      <c r="Q298" s="25">
        <f t="array" aca="1" ref="Q298" ca="1">INDEX('Isaac 401k'!L:L,MATCH('Retirement Calculator'!A298,'Isaac 401k'!N:N,0),0)</f>
        <v>1505653.5762221676</v>
      </c>
      <c r="R298" s="25">
        <f t="array" aca="1" ref="R298" ca="1">INDEX('Lorri 401b'!L:L,MATCH('Retirement Calculator'!A298,'Lorri 401b'!N:N,0),0)</f>
        <v>3517441.2784600654</v>
      </c>
      <c r="S298" s="25">
        <f t="shared" ca="1" si="267"/>
        <v>5023094.8546822332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7820.4732791855868</v>
      </c>
      <c r="K299" s="25">
        <f t="shared" si="264"/>
        <v>20171.771259384055</v>
      </c>
      <c r="L299" s="25"/>
      <c r="N299" s="25">
        <f>'Combined Retirement'!$C$18/12</f>
        <v>39153.069999999992</v>
      </c>
      <c r="O299" s="25">
        <f t="shared" si="265"/>
        <v>11160.82546143035</v>
      </c>
      <c r="P299" s="25">
        <f t="shared" si="266"/>
        <v>27992.244538569641</v>
      </c>
      <c r="Q299" s="25">
        <f t="array" aca="1" ref="Q299" ca="1">INDEX('Isaac 401k'!L:L,MATCH('Retirement Calculator'!A299,'Isaac 401k'!N:N,0),0)</f>
        <v>1504074.0742052444</v>
      </c>
      <c r="R299" s="25">
        <f t="array" aca="1" ref="R299" ca="1">INDEX('Lorri 401b'!L:L,MATCH('Retirement Calculator'!A299,'Lorri 401b'!N:N,0),0)</f>
        <v>3511841.463480684</v>
      </c>
      <c r="S299" s="25">
        <f t="shared" ca="1" si="267"/>
        <v>5015915.5376859289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7820.4732791855868</v>
      </c>
      <c r="K300" s="25">
        <f t="shared" si="264"/>
        <v>20171.771259384055</v>
      </c>
      <c r="L300" s="25"/>
      <c r="N300" s="25">
        <f>'Combined Retirement'!$C$18/12</f>
        <v>39153.069999999992</v>
      </c>
      <c r="O300" s="25">
        <f t="shared" si="265"/>
        <v>11160.82546143035</v>
      </c>
      <c r="P300" s="25">
        <f t="shared" si="266"/>
        <v>27992.244538569641</v>
      </c>
      <c r="Q300" s="25">
        <f t="array" aca="1" ref="Q300" ca="1">INDEX('Isaac 401k'!L:L,MATCH('Retirement Calculator'!A300,'Isaac 401k'!N:N,0),0)</f>
        <v>1502487.9909299174</v>
      </c>
      <c r="R300" s="25">
        <f t="array" aca="1" ref="R300" ca="1">INDEX('Lorri 401b'!L:L,MATCH('Retirement Calculator'!A300,'Lorri 401b'!N:N,0),0)</f>
        <v>3506218.3159388886</v>
      </c>
      <c r="S300" s="25">
        <f t="shared" ca="1" si="267"/>
        <v>5008706.3068688065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7820.4732791855868</v>
      </c>
      <c r="K301" s="25">
        <f t="shared" si="264"/>
        <v>20171.771259384055</v>
      </c>
      <c r="L301" s="25"/>
      <c r="N301" s="25">
        <f>'Combined Retirement'!$C$18/12</f>
        <v>39153.069999999992</v>
      </c>
      <c r="O301" s="25">
        <f t="shared" si="265"/>
        <v>11160.82546143035</v>
      </c>
      <c r="P301" s="25">
        <f t="shared" si="266"/>
        <v>27992.244538569641</v>
      </c>
      <c r="Q301" s="25">
        <f t="array" aca="1" ref="Q301" ca="1">INDEX('Isaac 401k'!L:L,MATCH('Retirement Calculator'!A301,'Isaac 401k'!N:N,0),0)</f>
        <v>1500895.2989742765</v>
      </c>
      <c r="R301" s="25">
        <f t="array" aca="1" ref="R301" ca="1">INDEX('Lorri 401b'!L:L,MATCH('Retirement Calculator'!A301,'Lorri 401b'!N:N,0),0)</f>
        <v>3500571.7386156688</v>
      </c>
      <c r="S301" s="25">
        <f t="shared" ca="1" si="267"/>
        <v>5001467.0375899449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7820.4732791855868</v>
      </c>
      <c r="K302" s="25">
        <f t="shared" si="264"/>
        <v>20171.771259384055</v>
      </c>
      <c r="L302" s="25"/>
      <c r="N302" s="25">
        <f>'Combined Retirement'!$C$18/12</f>
        <v>39153.069999999992</v>
      </c>
      <c r="O302" s="25">
        <f t="shared" si="265"/>
        <v>11160.82546143035</v>
      </c>
      <c r="P302" s="25">
        <f t="shared" si="266"/>
        <v>27992.244538569641</v>
      </c>
      <c r="Q302" s="25">
        <f t="array" aca="1" ref="Q302" ca="1">INDEX('Isaac 401k'!L:L,MATCH('Retirement Calculator'!A302,'Isaac 401k'!N:N,0),0)</f>
        <v>1499295.9708021537</v>
      </c>
      <c r="R302" s="25">
        <f t="array" aca="1" ref="R302" ca="1">INDEX('Lorri 401b'!L:L,MATCH('Retirement Calculator'!A302,'Lorri 401b'!N:N,0),0)</f>
        <v>3494901.6338869357</v>
      </c>
      <c r="S302" s="25">
        <f t="shared" ca="1" si="267"/>
        <v>4994197.6046890896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7820.4732791855868</v>
      </c>
      <c r="K303" s="25">
        <f t="shared" si="264"/>
        <v>20171.771259384055</v>
      </c>
      <c r="L303" s="25"/>
      <c r="N303" s="25">
        <f>'Combined Retirement'!$C$18/12</f>
        <v>39153.069999999992</v>
      </c>
      <c r="O303" s="25">
        <f t="shared" si="265"/>
        <v>11160.82546143035</v>
      </c>
      <c r="P303" s="25">
        <f t="shared" si="266"/>
        <v>27992.244538569641</v>
      </c>
      <c r="Q303" s="25">
        <f t="array" aca="1" ref="Q303" ca="1">INDEX('Isaac 401k'!L:L,MATCH('Retirement Calculator'!A303,'Isaac 401k'!N:N,0),0)</f>
        <v>1497689.9787626471</v>
      </c>
      <c r="R303" s="25">
        <f t="array" aca="1" ref="R303" ca="1">INDEX('Lorri 401b'!L:L,MATCH('Retirement Calculator'!A303,'Lorri 401b'!N:N,0),0)</f>
        <v>3489207.9037218327</v>
      </c>
      <c r="S303" s="25">
        <f t="shared" ca="1" si="267"/>
        <v>4986897.8824844798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7820.4732791855868</v>
      </c>
      <c r="K304" s="25">
        <f t="shared" si="264"/>
        <v>20171.771259384055</v>
      </c>
      <c r="L304" s="25"/>
      <c r="N304" s="25">
        <f>'Combined Retirement'!$C$18/12</f>
        <v>39153.069999999992</v>
      </c>
      <c r="O304" s="25">
        <f t="shared" si="265"/>
        <v>11160.82546143035</v>
      </c>
      <c r="P304" s="25">
        <f t="shared" si="266"/>
        <v>27992.244538569641</v>
      </c>
      <c r="Q304" s="25">
        <f t="array" aca="1" ref="Q304" ca="1">INDEX('Isaac 401k'!L:L,MATCH('Retirement Calculator'!A304,'Isaac 401k'!N:N,0),0)</f>
        <v>1496077.2950896425</v>
      </c>
      <c r="R304" s="25">
        <f t="array" aca="1" ref="R304" ca="1">INDEX('Lorri 401b'!L:L,MATCH('Retirement Calculator'!A304,'Lorri 401b'!N:N,0),0)</f>
        <v>3483490.4496810418</v>
      </c>
      <c r="S304" s="25">
        <f t="shared" ca="1" si="267"/>
        <v>4979567.7447706843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7820.4732791855868</v>
      </c>
      <c r="K305" s="25">
        <f t="shared" si="264"/>
        <v>20171.771259384055</v>
      </c>
      <c r="L305" s="25"/>
      <c r="N305" s="25">
        <f>'Combined Retirement'!$C$18/12</f>
        <v>39153.069999999992</v>
      </c>
      <c r="O305" s="25">
        <f t="shared" si="265"/>
        <v>11160.82546143035</v>
      </c>
      <c r="P305" s="25">
        <f t="shared" si="266"/>
        <v>27992.244538569641</v>
      </c>
      <c r="Q305" s="25">
        <f t="array" aca="1" ref="Q305" ca="1">INDEX('Isaac 401k'!L:L,MATCH('Retirement Calculator'!A305,'Isaac 401k'!N:N,0),0)</f>
        <v>1494457.8919013338</v>
      </c>
      <c r="R305" s="25">
        <f t="array" aca="1" ref="R305" ca="1">INDEX('Lorri 401b'!L:L,MATCH('Retirement Calculator'!A305,'Lorri 401b'!N:N,0),0)</f>
        <v>3477749.172915081</v>
      </c>
      <c r="S305" s="25">
        <f t="shared" ca="1" si="267"/>
        <v>4972207.0648164153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7820.4732791855868</v>
      </c>
      <c r="K306" s="25">
        <f t="shared" si="264"/>
        <v>20171.771259384055</v>
      </c>
      <c r="L306" s="25"/>
      <c r="N306" s="25">
        <f>'Combined Retirement'!$C$18/12</f>
        <v>39153.069999999992</v>
      </c>
      <c r="O306" s="25">
        <f t="shared" si="265"/>
        <v>11160.82546143035</v>
      </c>
      <c r="P306" s="25">
        <f t="shared" si="266"/>
        <v>27992.244538569641</v>
      </c>
      <c r="Q306" s="25">
        <f t="array" aca="1" ref="Q306" ca="1">INDEX('Isaac 401k'!L:L,MATCH('Retirement Calculator'!A306,'Isaac 401k'!N:N,0),0)</f>
        <v>1492831.7411997404</v>
      </c>
      <c r="R306" s="25">
        <f t="array" aca="1" ref="R306" ca="1">INDEX('Lorri 401b'!L:L,MATCH('Retirement Calculator'!A306,'Lorri 401b'!N:N,0),0)</f>
        <v>3471983.9741625953</v>
      </c>
      <c r="S306" s="25">
        <f t="shared" ca="1" si="267"/>
        <v>4964815.7153623356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7820.4732791855868</v>
      </c>
      <c r="K307" s="25">
        <f t="shared" si="264"/>
        <v>20171.771259384055</v>
      </c>
      <c r="L307" s="25"/>
      <c r="N307" s="25">
        <f>'Combined Retirement'!$C$18/12</f>
        <v>39153.069999999992</v>
      </c>
      <c r="O307" s="25">
        <f t="shared" si="265"/>
        <v>11160.82546143035</v>
      </c>
      <c r="P307" s="25">
        <f t="shared" si="266"/>
        <v>27992.244538569641</v>
      </c>
      <c r="Q307" s="25">
        <f t="array" aca="1" ref="Q307" ca="1">INDEX('Isaac 401k'!L:L,MATCH('Retirement Calculator'!A307,'Isaac 401k'!N:N,0),0)</f>
        <v>1491198.8148702239</v>
      </c>
      <c r="R307" s="25">
        <f t="array" aca="1" ref="R307" ca="1">INDEX('Lorri 401b'!L:L,MATCH('Retirement Calculator'!A307,'Lorri 401b'!N:N,0),0)</f>
        <v>3466194.7537486413</v>
      </c>
      <c r="S307" s="25">
        <f t="shared" ca="1" si="267"/>
        <v>4957393.5686188657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7820.4732791855868</v>
      </c>
      <c r="K308" s="25">
        <f t="shared" si="264"/>
        <v>20171.771259384055</v>
      </c>
      <c r="L308" s="25"/>
      <c r="N308" s="25">
        <f>'Combined Retirement'!$C$18/12</f>
        <v>39153.069999999992</v>
      </c>
      <c r="O308" s="25">
        <f t="shared" si="265"/>
        <v>11160.82546143035</v>
      </c>
      <c r="P308" s="25">
        <f t="shared" si="266"/>
        <v>27992.244538569641</v>
      </c>
      <c r="Q308" s="25">
        <f t="array" aca="1" ref="Q308" ca="1">INDEX('Isaac 401k'!L:L,MATCH('Retirement Calculator'!A308,'Isaac 401k'!N:N,0),0)</f>
        <v>1489559.084681001</v>
      </c>
      <c r="R308" s="25">
        <f t="array" aca="1" ref="R308" ca="1">INDEX('Lorri 401b'!L:L,MATCH('Retirement Calculator'!A308,'Lorri 401b'!N:N,0),0)</f>
        <v>3460381.4115829621</v>
      </c>
      <c r="S308" s="25">
        <f t="shared" ca="1" si="267"/>
        <v>4949940.4962639632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7820.4732791855868</v>
      </c>
      <c r="K309" s="25">
        <f t="shared" si="264"/>
        <v>20171.771259384055</v>
      </c>
      <c r="L309" s="25"/>
      <c r="N309" s="25">
        <f>'Combined Retirement'!$C$18/12</f>
        <v>39153.069999999992</v>
      </c>
      <c r="O309" s="25">
        <f t="shared" si="265"/>
        <v>11160.82546143035</v>
      </c>
      <c r="P309" s="25">
        <f t="shared" si="266"/>
        <v>27992.244538569641</v>
      </c>
      <c r="Q309" s="25">
        <f t="array" aca="1" ref="Q309" ca="1">INDEX('Isaac 401k'!L:L,MATCH('Retirement Calculator'!A309,'Isaac 401k'!N:N,0),0)</f>
        <v>1487912.5222826563</v>
      </c>
      <c r="R309" s="25">
        <f t="array" aca="1" ref="R309" ca="1">INDEX('Lorri 401b'!L:L,MATCH('Retirement Calculator'!A309,'Lorri 401b'!N:N,0),0)</f>
        <v>3454543.8471582597</v>
      </c>
      <c r="S309" s="25">
        <f t="shared" ca="1" si="267"/>
        <v>4942456.369440916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7820.4732791855868</v>
      </c>
      <c r="K310" s="25">
        <f t="shared" si="264"/>
        <v>20171.771259384055</v>
      </c>
      <c r="L310" s="25"/>
      <c r="N310" s="25">
        <f>'Combined Retirement'!$C$18/12</f>
        <v>39153.069999999992</v>
      </c>
      <c r="O310" s="25">
        <f t="shared" si="265"/>
        <v>11160.82546143035</v>
      </c>
      <c r="P310" s="25">
        <f t="shared" si="266"/>
        <v>27992.244538569641</v>
      </c>
      <c r="Q310" s="25">
        <f t="array" aca="1" ref="Q310" ca="1">INDEX('Isaac 401k'!L:L,MATCH('Retirement Calculator'!A310,'Isaac 401k'!N:N,0),0)</f>
        <v>1486259.0992076518</v>
      </c>
      <c r="R310" s="25">
        <f t="array" aca="1" ref="R310" ca="1">INDEX('Lorri 401b'!L:L,MATCH('Retirement Calculator'!A310,'Lorri 401b'!N:N,0),0)</f>
        <v>3448681.9595484543</v>
      </c>
      <c r="S310" s="25">
        <f t="shared" ca="1" si="267"/>
        <v>4934941.0587561056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7820.4732791855868</v>
      </c>
      <c r="K311" s="25">
        <f t="shared" si="264"/>
        <v>20171.771259384055</v>
      </c>
      <c r="L311" s="25"/>
      <c r="N311" s="25">
        <f>'Combined Retirement'!$C$18/12</f>
        <v>39153.069999999992</v>
      </c>
      <c r="O311" s="25">
        <f t="shared" si="265"/>
        <v>11160.82546143035</v>
      </c>
      <c r="P311" s="25">
        <f t="shared" si="266"/>
        <v>27992.244538569641</v>
      </c>
      <c r="Q311" s="25">
        <f t="array" aca="1" ref="Q311" ca="1">INDEX('Isaac 401k'!L:L,MATCH('Retirement Calculator'!A311,'Isaac 401k'!N:N,0),0)</f>
        <v>1484598.7868698349</v>
      </c>
      <c r="R311" s="25">
        <f t="array" aca="1" ref="R311" ca="1">INDEX('Lorri 401b'!L:L,MATCH('Retirement Calculator'!A311,'Lorri 401b'!N:N,0),0)</f>
        <v>3442795.6474069413</v>
      </c>
      <c r="S311" s="25">
        <f t="shared" ca="1" si="267"/>
        <v>4927394.4342767764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7820.4732791855868</v>
      </c>
      <c r="K312" s="25">
        <f t="shared" si="264"/>
        <v>20171.771259384055</v>
      </c>
      <c r="L312" s="25"/>
      <c r="N312" s="25">
        <f>'Combined Retirement'!$C$18/12</f>
        <v>39153.069999999992</v>
      </c>
      <c r="O312" s="25">
        <f t="shared" si="265"/>
        <v>11160.82546143035</v>
      </c>
      <c r="P312" s="25">
        <f t="shared" si="266"/>
        <v>27992.244538569641</v>
      </c>
      <c r="Q312" s="25">
        <f t="array" aca="1" ref="Q312" ca="1">INDEX('Isaac 401k'!L:L,MATCH('Retirement Calculator'!A312,'Isaac 401k'!N:N,0),0)</f>
        <v>1482931.5565639436</v>
      </c>
      <c r="R312" s="25">
        <f t="array" aca="1" ref="R312" ca="1">INDEX('Lorri 401b'!L:L,MATCH('Retirement Calculator'!A312,'Lorri 401b'!N:N,0),0)</f>
        <v>3436884.8089648387</v>
      </c>
      <c r="S312" s="25">
        <f t="shared" ca="1" si="267"/>
        <v>4919816.3655287828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7820.4732791855868</v>
      </c>
      <c r="K313" s="25">
        <f t="shared" si="264"/>
        <v>20171.771259384055</v>
      </c>
      <c r="L313" s="25"/>
      <c r="N313" s="25">
        <f>'Combined Retirement'!$C$18/12</f>
        <v>39153.069999999992</v>
      </c>
      <c r="O313" s="25">
        <f t="shared" si="265"/>
        <v>11160.82546143035</v>
      </c>
      <c r="P313" s="25">
        <f t="shared" si="266"/>
        <v>27992.244538569641</v>
      </c>
      <c r="Q313" s="25">
        <f t="array" aca="1" ref="Q313" ca="1">INDEX('Isaac 401k'!L:L,MATCH('Retirement Calculator'!A313,'Isaac 401k'!N:N,0),0)</f>
        <v>1481257.3794651113</v>
      </c>
      <c r="R313" s="25">
        <f t="array" aca="1" ref="R313" ca="1">INDEX('Lorri 401b'!L:L,MATCH('Retirement Calculator'!A313,'Lorri 401b'!N:N,0),0)</f>
        <v>3430949.3420292274</v>
      </c>
      <c r="S313" s="25">
        <f t="shared" ca="1" si="267"/>
        <v>4912206.7214943385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7820.4732791855868</v>
      </c>
      <c r="K314" s="25">
        <f t="shared" si="264"/>
        <v>20171.771259384055</v>
      </c>
      <c r="L314" s="25"/>
      <c r="N314" s="25">
        <f>'Combined Retirement'!$C$18/12</f>
        <v>39153.069999999992</v>
      </c>
      <c r="O314" s="25">
        <f t="shared" si="265"/>
        <v>11160.82546143035</v>
      </c>
      <c r="P314" s="25">
        <f t="shared" si="266"/>
        <v>27992.244538569641</v>
      </c>
      <c r="Q314" s="25">
        <f t="array" aca="1" ref="Q314" ca="1">INDEX('Isaac 401k'!L:L,MATCH('Retirement Calculator'!A314,'Isaac 401k'!N:N,0),0)</f>
        <v>1479576.2266283671</v>
      </c>
      <c r="R314" s="25">
        <f t="array" aca="1" ref="R314" ca="1">INDEX('Lorri 401b'!L:L,MATCH('Retirement Calculator'!A314,'Lorri 401b'!N:N,0),0)</f>
        <v>3424989.1439813841</v>
      </c>
      <c r="S314" s="25">
        <f t="shared" ca="1" si="267"/>
        <v>4904565.370609751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7820.4732791855868</v>
      </c>
      <c r="K315" s="25">
        <f t="shared" si="264"/>
        <v>20171.771259384055</v>
      </c>
      <c r="L315" s="25"/>
      <c r="N315" s="25">
        <f>'Combined Retirement'!$C$18/12</f>
        <v>39153.069999999992</v>
      </c>
      <c r="O315" s="25">
        <f t="shared" si="265"/>
        <v>11160.82546143035</v>
      </c>
      <c r="P315" s="25">
        <f t="shared" si="266"/>
        <v>27992.244538569641</v>
      </c>
      <c r="Q315" s="25">
        <f t="array" aca="1" ref="Q315" ca="1">INDEX('Isaac 401k'!L:L,MATCH('Retirement Calculator'!A315,'Isaac 401k'!N:N,0),0)</f>
        <v>1477888.0689881365</v>
      </c>
      <c r="R315" s="25">
        <f t="array" aca="1" ref="R315" ca="1">INDEX('Lorri 401b'!L:L,MATCH('Retirement Calculator'!A315,'Lorri 401b'!N:N,0),0)</f>
        <v>3419004.111775008</v>
      </c>
      <c r="S315" s="25">
        <f t="shared" ca="1" si="267"/>
        <v>4896892.180763144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7820.4732791855868</v>
      </c>
      <c r="K316" s="25">
        <f t="shared" si="264"/>
        <v>20171.771259384055</v>
      </c>
      <c r="L316" s="25"/>
      <c r="N316" s="25">
        <f>'Combined Retirement'!$C$18/12</f>
        <v>39153.069999999992</v>
      </c>
      <c r="O316" s="25">
        <f t="shared" si="265"/>
        <v>11160.82546143035</v>
      </c>
      <c r="P316" s="25">
        <f t="shared" si="266"/>
        <v>27992.244538569641</v>
      </c>
      <c r="Q316" s="25">
        <f t="array" aca="1" ref="Q316" ca="1">INDEX('Isaac 401k'!L:L,MATCH('Retirement Calculator'!A316,'Isaac 401k'!N:N,0),0)</f>
        <v>1476192.8773577381</v>
      </c>
      <c r="R316" s="25">
        <f t="array" aca="1" ref="R316" ca="1">INDEX('Lorri 401b'!L:L,MATCH('Retirement Calculator'!A316,'Lorri 401b'!N:N,0),0)</f>
        <v>3412994.1419344391</v>
      </c>
      <c r="S316" s="25">
        <f t="shared" ca="1" si="267"/>
        <v>4889187.0192921776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7820.4732791855868</v>
      </c>
      <c r="K317" s="25">
        <f t="shared" si="264"/>
        <v>20171.771259384055</v>
      </c>
      <c r="L317" s="25"/>
      <c r="N317" s="25">
        <f>'Combined Retirement'!$C$18/12</f>
        <v>39153.069999999992</v>
      </c>
      <c r="O317" s="25">
        <f t="shared" si="265"/>
        <v>11160.82546143035</v>
      </c>
      <c r="P317" s="25">
        <f t="shared" si="266"/>
        <v>27992.244538569641</v>
      </c>
      <c r="Q317" s="25">
        <f t="array" aca="1" ref="Q317" ca="1">INDEX('Isaac 401k'!L:L,MATCH('Retirement Calculator'!A317,'Isaac 401k'!N:N,0),0)</f>
        <v>1474490.6224288798</v>
      </c>
      <c r="R317" s="25">
        <f t="array" aca="1" ref="R317" ca="1">INDEX('Lorri 401b'!L:L,MATCH('Retirement Calculator'!A317,'Lorri 401b'!N:N,0),0)</f>
        <v>3406959.1305528674</v>
      </c>
      <c r="S317" s="25">
        <f t="shared" ca="1" si="267"/>
        <v>4881449.7529817475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7820.4732791855868</v>
      </c>
      <c r="K318" s="25">
        <f t="shared" si="264"/>
        <v>20171.771259384055</v>
      </c>
      <c r="L318" s="25"/>
      <c r="N318" s="25">
        <f>'Combined Retirement'!$C$18/12</f>
        <v>39153.069999999992</v>
      </c>
      <c r="O318" s="25">
        <f t="shared" si="265"/>
        <v>11160.82546143035</v>
      </c>
      <c r="P318" s="25">
        <f t="shared" si="266"/>
        <v>27992.244538569641</v>
      </c>
      <c r="Q318" s="25">
        <f t="array" aca="1" ref="Q318" ca="1">INDEX('Isaac 401k'!L:L,MATCH('Retirement Calculator'!A318,'Isaac 401k'!N:N,0),0)</f>
        <v>1472781.2747711514</v>
      </c>
      <c r="R318" s="25">
        <f t="array" aca="1" ref="R318" ca="1">INDEX('Lorri 401b'!L:L,MATCH('Retirement Calculator'!A318,'Lorri 401b'!N:N,0),0)</f>
        <v>3400898.9732905393</v>
      </c>
      <c r="S318" s="25">
        <f t="shared" ca="1" si="267"/>
        <v>4873680.2480616905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7820.4732791855868</v>
      </c>
      <c r="K319" s="25">
        <f t="shared" si="264"/>
        <v>20171.771259384055</v>
      </c>
      <c r="L319" s="25"/>
      <c r="N319" s="25">
        <f>'Combined Retirement'!$C$18/12</f>
        <v>39153.069999999992</v>
      </c>
      <c r="O319" s="25">
        <f t="shared" si="265"/>
        <v>11160.82546143035</v>
      </c>
      <c r="P319" s="25">
        <f t="shared" si="266"/>
        <v>27992.244538569641</v>
      </c>
      <c r="Q319" s="25">
        <f t="array" aca="1" ref="Q319" ca="1">INDEX('Isaac 401k'!L:L,MATCH('Retirement Calculator'!A319,'Isaac 401k'!N:N,0),0)</f>
        <v>1471064.8048315155</v>
      </c>
      <c r="R319" s="25">
        <f t="array" aca="1" ref="R319" ca="1">INDEX('Lorri 401b'!L:L,MATCH('Retirement Calculator'!A319,'Lorri 401b'!N:N,0),0)</f>
        <v>3394813.5653729518</v>
      </c>
      <c r="S319" s="25">
        <f t="shared" ca="1" si="267"/>
        <v>4865878.3702044673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7820.4732791855868</v>
      </c>
      <c r="K320" s="25">
        <f t="shared" si="264"/>
        <v>20171.771259384055</v>
      </c>
      <c r="L320" s="25"/>
      <c r="N320" s="25">
        <f>'Combined Retirement'!$C$18/12</f>
        <v>39153.069999999992</v>
      </c>
      <c r="O320" s="25">
        <f t="shared" si="265"/>
        <v>11160.82546143035</v>
      </c>
      <c r="P320" s="25">
        <f t="shared" si="266"/>
        <v>27992.244538569641</v>
      </c>
      <c r="Q320" s="25">
        <f t="array" aca="1" ref="Q320" ca="1">INDEX('Isaac 401k'!L:L,MATCH('Retirement Calculator'!A320,'Isaac 401k'!N:N,0),0)</f>
        <v>1469341.1829337981</v>
      </c>
      <c r="R320" s="25">
        <f t="array" aca="1" ref="R320" ca="1">INDEX('Lorri 401b'!L:L,MATCH('Retirement Calculator'!A320,'Lorri 401b'!N:N,0),0)</f>
        <v>3388702.8015890406</v>
      </c>
      <c r="S320" s="25">
        <f t="shared" ca="1" si="267"/>
        <v>4858043.9845228381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7820.4732791855868</v>
      </c>
      <c r="K321" s="25">
        <f t="shared" si="264"/>
        <v>20171.771259384055</v>
      </c>
      <c r="L321" s="25"/>
      <c r="N321" s="25">
        <f>'Combined Retirement'!$C$18/12</f>
        <v>39153.069999999992</v>
      </c>
      <c r="O321" s="25">
        <f t="shared" si="265"/>
        <v>11160.82546143035</v>
      </c>
      <c r="P321" s="25">
        <f t="shared" si="266"/>
        <v>27992.244538569641</v>
      </c>
      <c r="Q321" s="25">
        <f t="array" aca="1" ref="Q321" ca="1">INDEX('Isaac 401k'!L:L,MATCH('Retirement Calculator'!A321,'Isaac 401k'!N:N,0),0)</f>
        <v>1467610.3792781734</v>
      </c>
      <c r="R321" s="25">
        <f t="array" aca="1" ref="R321" ca="1">INDEX('Lorri 401b'!L:L,MATCH('Retirement Calculator'!A321,'Lorri 401b'!N:N,0),0)</f>
        <v>3382566.5762893632</v>
      </c>
      <c r="S321" s="25">
        <f t="shared" ca="1" si="267"/>
        <v>4850176.9555675369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7820.4732791855868</v>
      </c>
      <c r="K322" s="25">
        <f t="shared" si="264"/>
        <v>20171.771259384055</v>
      </c>
      <c r="L322" s="25"/>
      <c r="N322" s="25">
        <f>'Combined Retirement'!$C$18/12</f>
        <v>39153.069999999992</v>
      </c>
      <c r="O322" s="25">
        <f t="shared" si="265"/>
        <v>11160.82546143035</v>
      </c>
      <c r="P322" s="25">
        <f t="shared" si="266"/>
        <v>27992.244538569641</v>
      </c>
      <c r="Q322" s="25">
        <f t="array" aca="1" ref="Q322" ca="1">INDEX('Isaac 401k'!L:L,MATCH('Retirement Calculator'!A322,'Isaac 401k'!N:N,0),0)</f>
        <v>1465872.3639406504</v>
      </c>
      <c r="R322" s="25">
        <f t="array" aca="1" ref="R322" ca="1">INDEX('Lorri 401b'!L:L,MATCH('Retirement Calculator'!A322,'Lorri 401b'!N:N,0),0)</f>
        <v>3376404.7833842705</v>
      </c>
      <c r="S322" s="25">
        <f t="shared" ca="1" si="267"/>
        <v>4842277.1473249206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7820.4732791855868</v>
      </c>
      <c r="K323" s="25">
        <f t="shared" si="264"/>
        <v>20171.771259384055</v>
      </c>
      <c r="L323" s="25"/>
      <c r="N323" s="25">
        <f>'Combined Retirement'!$C$18/12</f>
        <v>39153.069999999992</v>
      </c>
      <c r="O323" s="25">
        <f t="shared" si="265"/>
        <v>11160.82546143035</v>
      </c>
      <c r="P323" s="25">
        <f t="shared" si="266"/>
        <v>27992.244538569641</v>
      </c>
      <c r="Q323" s="25">
        <f t="array" aca="1" ref="Q323" ca="1">INDEX('Isaac 401k'!L:L,MATCH('Retirement Calculator'!A323,'Isaac 401k'!N:N,0),0)</f>
        <v>1464127.1068725542</v>
      </c>
      <c r="R323" s="25">
        <f t="array" aca="1" ref="R323" ca="1">INDEX('Lorri 401b'!L:L,MATCH('Retirement Calculator'!A323,'Lorri 401b'!N:N,0),0)</f>
        <v>3370217.3163420735</v>
      </c>
      <c r="S323" s="25">
        <f t="shared" ca="1" si="267"/>
        <v>4834344.4232146274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7820.4732791855868</v>
      </c>
      <c r="K324" s="25">
        <f t="shared" si="264"/>
        <v>20171.771259384055</v>
      </c>
      <c r="L324" s="25"/>
      <c r="N324" s="25">
        <f>'Combined Retirement'!$C$18/12</f>
        <v>39153.069999999992</v>
      </c>
      <c r="O324" s="25">
        <f t="shared" si="265"/>
        <v>11160.82546143035</v>
      </c>
      <c r="P324" s="25">
        <f t="shared" si="266"/>
        <v>27992.244538569641</v>
      </c>
      <c r="Q324" s="25">
        <f t="array" aca="1" ref="Q324" ca="1">INDEX('Isaac 401k'!L:L,MATCH('Retirement Calculator'!A324,'Isaac 401k'!N:N,0),0)</f>
        <v>1462374.5779000076</v>
      </c>
      <c r="R324" s="25">
        <f t="array" aca="1" ref="R324" ca="1">INDEX('Lorri 401b'!L:L,MATCH('Retirement Calculator'!A324,'Lorri 401b'!N:N,0),0)</f>
        <v>3364004.0681872005</v>
      </c>
      <c r="S324" s="25">
        <f t="shared" ca="1" si="267"/>
        <v>4826378.6460872078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7820.4732791855868</v>
      </c>
      <c r="K325" s="25">
        <f t="shared" si="264"/>
        <v>20171.771259384055</v>
      </c>
      <c r="L325" s="25"/>
      <c r="N325" s="25">
        <f>'Combined Retirement'!$C$18/12</f>
        <v>39153.069999999992</v>
      </c>
      <c r="O325" s="25">
        <f t="shared" si="265"/>
        <v>11160.82546143035</v>
      </c>
      <c r="P325" s="25">
        <f t="shared" si="266"/>
        <v>27992.244538569641</v>
      </c>
      <c r="Q325" s="25">
        <f t="array" aca="1" ref="Q325" ca="1">INDEX('Isaac 401k'!L:L,MATCH('Retirement Calculator'!A325,'Isaac 401k'!N:N,0),0)</f>
        <v>1460614.7467234088</v>
      </c>
      <c r="R325" s="25">
        <f t="array" aca="1" ref="R325" ca="1">INDEX('Lorri 401b'!L:L,MATCH('Retirement Calculator'!A325,'Lorri 401b'!N:N,0),0)</f>
        <v>3357764.9314983487</v>
      </c>
      <c r="S325" s="25">
        <f t="shared" ca="1" si="267"/>
        <v>4818379.6782217575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7820.4732791855868</v>
      </c>
      <c r="K326" s="25">
        <f t="shared" si="264"/>
        <v>20171.771259384055</v>
      </c>
      <c r="L326" s="25"/>
      <c r="N326" s="25">
        <f>'Combined Retirement'!$C$18/12</f>
        <v>39153.069999999992</v>
      </c>
      <c r="O326" s="25">
        <f t="shared" si="265"/>
        <v>11160.82546143035</v>
      </c>
      <c r="P326" s="25">
        <f t="shared" si="266"/>
        <v>27992.244538569641</v>
      </c>
      <c r="Q326" s="25">
        <f t="array" aca="1" ref="Q326" ca="1">INDEX('Isaac 401k'!L:L,MATCH('Retirement Calculator'!A326,'Isaac 401k'!N:N,0),0)</f>
        <v>1458847.5829169075</v>
      </c>
      <c r="R326" s="25">
        <f t="array" aca="1" ref="R326" ca="1">INDEX('Lorri 401b'!L:L,MATCH('Retirement Calculator'!A326,'Lorri 401b'!N:N,0),0)</f>
        <v>3351499.798406627</v>
      </c>
      <c r="S326" s="25">
        <f t="shared" ca="1" si="267"/>
        <v>4810347.381323535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7820.4732791855868</v>
      </c>
      <c r="K327" s="25">
        <f t="shared" si="264"/>
        <v>20171.771259384055</v>
      </c>
      <c r="L327" s="25"/>
      <c r="N327" s="25">
        <f>'Combined Retirement'!$C$18/12</f>
        <v>39153.069999999992</v>
      </c>
      <c r="O327" s="25">
        <f t="shared" si="265"/>
        <v>11160.82546143035</v>
      </c>
      <c r="P327" s="25">
        <f t="shared" si="266"/>
        <v>27992.244538569641</v>
      </c>
      <c r="Q327" s="25">
        <f t="array" aca="1" ref="Q327" ca="1">INDEX('Isaac 401k'!L:L,MATCH('Retirement Calculator'!A327,'Isaac 401k'!N:N,0),0)</f>
        <v>1457073.0559278792</v>
      </c>
      <c r="R327" s="25">
        <f t="array" aca="1" ref="R327" ca="1">INDEX('Lorri 401b'!L:L,MATCH('Retirement Calculator'!A327,'Lorri 401b'!N:N,0),0)</f>
        <v>3345208.5605936898</v>
      </c>
      <c r="S327" s="25">
        <f t="shared" ca="1" si="267"/>
        <v>4802281.616521569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7820.4732791855868</v>
      </c>
      <c r="K328" s="25">
        <f t="shared" si="264"/>
        <v>20171.771259384055</v>
      </c>
      <c r="L328" s="25"/>
      <c r="N328" s="25">
        <f>'Combined Retirement'!$C$18/12</f>
        <v>39153.069999999992</v>
      </c>
      <c r="O328" s="25">
        <f t="shared" si="265"/>
        <v>11160.82546143035</v>
      </c>
      <c r="P328" s="25">
        <f t="shared" si="266"/>
        <v>27992.244538569641</v>
      </c>
      <c r="Q328" s="25">
        <f t="array" aca="1" ref="Q328" ca="1">INDEX('Isaac 401k'!L:L,MATCH('Retirement Calculator'!A328,'Isaac 401k'!N:N,0),0)</f>
        <v>1455291.1350763964</v>
      </c>
      <c r="R328" s="25">
        <f t="array" aca="1" ref="R328" ca="1">INDEX('Lorri 401b'!L:L,MATCH('Retirement Calculator'!A328,'Lorri 401b'!N:N,0),0)</f>
        <v>3338891.109289865</v>
      </c>
      <c r="S328" s="25">
        <f t="shared" ca="1" si="267"/>
        <v>4794182.2443662612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7820.4732791855868</v>
      </c>
      <c r="K329" s="25">
        <f t="shared" si="264"/>
        <v>20171.771259384055</v>
      </c>
      <c r="L329" s="25"/>
      <c r="N329" s="25">
        <f>'Combined Retirement'!$C$18/12</f>
        <v>39153.069999999992</v>
      </c>
      <c r="O329" s="25">
        <f t="shared" si="265"/>
        <v>11160.82546143035</v>
      </c>
      <c r="P329" s="25">
        <f t="shared" si="266"/>
        <v>27992.244538569641</v>
      </c>
      <c r="Q329" s="25">
        <f t="array" aca="1" ref="Q329" ca="1">INDEX('Isaac 401k'!L:L,MATCH('Retirement Calculator'!A329,'Isaac 401k'!N:N,0),0)</f>
        <v>1453501.7895546991</v>
      </c>
      <c r="R329" s="25">
        <f t="array" aca="1" ref="R329" ca="1">INDEX('Lorri 401b'!L:L,MATCH('Retirement Calculator'!A329,'Lorri 401b'!N:N,0),0)</f>
        <v>3332547.3352722744</v>
      </c>
      <c r="S329" s="25">
        <f t="shared" ca="1" si="267"/>
        <v>4786049.1248269733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7820.4732791855868</v>
      </c>
      <c r="K330" s="25">
        <f t="shared" si="264"/>
        <v>20171.771259384055</v>
      </c>
      <c r="L330" s="25"/>
      <c r="N330" s="25">
        <f>'Combined Retirement'!$C$18/12</f>
        <v>39153.069999999992</v>
      </c>
      <c r="O330" s="25">
        <f t="shared" si="265"/>
        <v>11160.82546143035</v>
      </c>
      <c r="P330" s="25">
        <f t="shared" si="266"/>
        <v>27992.244538569641</v>
      </c>
      <c r="Q330" s="25">
        <f t="array" aca="1" ref="Q330" ca="1">INDEX('Isaac 401k'!L:L,MATCH('Retirement Calculator'!A330,'Isaac 401k'!N:N,0),0)</f>
        <v>1451704.9884266616</v>
      </c>
      <c r="R330" s="25">
        <f t="array" aca="1" ref="R330" ca="1">INDEX('Lorri 401b'!L:L,MATCH('Retirement Calculator'!A330,'Lorri 401b'!N:N,0),0)</f>
        <v>3326177.128862944</v>
      </c>
      <c r="S330" s="25">
        <f t="shared" ca="1" si="267"/>
        <v>4777882.1172896056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7820.4732791855868</v>
      </c>
      <c r="K331" s="25">
        <f t="shared" si="264"/>
        <v>20171.771259384055</v>
      </c>
      <c r="L331" s="25"/>
      <c r="N331" s="25">
        <f>'Combined Retirement'!$C$18/12</f>
        <v>39153.069999999992</v>
      </c>
      <c r="O331" s="25">
        <f t="shared" si="265"/>
        <v>11160.82546143035</v>
      </c>
      <c r="P331" s="25">
        <f t="shared" si="266"/>
        <v>27992.244538569641</v>
      </c>
      <c r="Q331" s="25">
        <f t="array" aca="1" ref="Q331" ca="1">INDEX('Isaac 401k'!L:L,MATCH('Retirement Calculator'!A331,'Isaac 401k'!N:N,0),0)</f>
        <v>1449900.7006272571</v>
      </c>
      <c r="R331" s="25">
        <f t="array" aca="1" ref="R331" ca="1">INDEX('Lorri 401b'!L:L,MATCH('Retirement Calculator'!A331,'Lorri 401b'!N:N,0),0)</f>
        <v>3319780.3799269078</v>
      </c>
      <c r="S331" s="25">
        <f t="shared" ca="1" si="267"/>
        <v>4769681.0805541649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7820.4732791855868</v>
      </c>
      <c r="K332" s="25">
        <f t="shared" si="264"/>
        <v>20171.771259384055</v>
      </c>
      <c r="L332" s="25"/>
      <c r="N332" s="25">
        <f>'Combined Retirement'!$C$18/12</f>
        <v>39153.069999999992</v>
      </c>
      <c r="O332" s="25">
        <f t="shared" si="265"/>
        <v>11160.82546143035</v>
      </c>
      <c r="P332" s="25">
        <f t="shared" si="266"/>
        <v>27992.244538569641</v>
      </c>
      <c r="Q332" s="25">
        <f t="array" aca="1" ref="Q332" ca="1">INDEX('Isaac 401k'!L:L,MATCH('Retirement Calculator'!A332,'Isaac 401k'!N:N,0),0)</f>
        <v>1448088.8949620218</v>
      </c>
      <c r="R332" s="25">
        <f t="array" aca="1" ref="R332" ca="1">INDEX('Lorri 401b'!L:L,MATCH('Retirement Calculator'!A332,'Lorri 401b'!N:N,0),0)</f>
        <v>3313356.9778703051</v>
      </c>
      <c r="S332" s="25">
        <f t="shared" ca="1" si="267"/>
        <v>4761445.8728323271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7820.4732791855868</v>
      </c>
      <c r="K333" s="25">
        <f t="shared" si="264"/>
        <v>20171.771259384055</v>
      </c>
      <c r="L333" s="25"/>
      <c r="N333" s="25">
        <f>'Combined Retirement'!$C$18/12</f>
        <v>39153.069999999992</v>
      </c>
      <c r="O333" s="25">
        <f t="shared" si="265"/>
        <v>11160.82546143035</v>
      </c>
      <c r="P333" s="25">
        <f t="shared" si="266"/>
        <v>27992.244538569641</v>
      </c>
      <c r="Q333" s="25">
        <f t="array" aca="1" ref="Q333" ca="1">INDEX('Isaac 401k'!L:L,MATCH('Retirement Calculator'!A333,'Isaac 401k'!N:N,0),0)</f>
        <v>1446269.5401065147</v>
      </c>
      <c r="R333" s="25">
        <f t="array" aca="1" ref="R333" ca="1">INDEX('Lorri 401b'!L:L,MATCH('Retirement Calculator'!A333,'Lorri 401b'!N:N,0),0)</f>
        <v>3306906.8116384665</v>
      </c>
      <c r="S333" s="25">
        <f t="shared" ca="1" si="267"/>
        <v>4753176.3517449815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7820.4732791855868</v>
      </c>
      <c r="K334" s="25">
        <f t="shared" si="264"/>
        <v>20171.771259384055</v>
      </c>
      <c r="L334" s="25"/>
      <c r="N334" s="25">
        <f>'Combined Retirement'!$C$18/12</f>
        <v>39153.069999999992</v>
      </c>
      <c r="O334" s="25">
        <f t="shared" si="265"/>
        <v>11160.82546143035</v>
      </c>
      <c r="P334" s="25">
        <f t="shared" si="266"/>
        <v>27992.244538569641</v>
      </c>
      <c r="Q334" s="25">
        <f t="array" aca="1" ref="Q334" ca="1">INDEX('Isaac 401k'!L:L,MATCH('Retirement Calculator'!A334,'Isaac 401k'!N:N,0),0)</f>
        <v>1444442.6046057763</v>
      </c>
      <c r="R334" s="25">
        <f t="array" aca="1" ref="R334" ca="1">INDEX('Lorri 401b'!L:L,MATCH('Retirement Calculator'!A334,'Lorri 401b'!N:N,0),0)</f>
        <v>3300429.769713995</v>
      </c>
      <c r="S334" s="25">
        <f t="shared" ca="1" si="267"/>
        <v>4744872.3743197713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7820.4732791855868</v>
      </c>
      <c r="K335" s="25">
        <f t="shared" si="264"/>
        <v>20171.771259384055</v>
      </c>
      <c r="L335" s="25"/>
      <c r="N335" s="25">
        <f>'Combined Retirement'!$C$18/12</f>
        <v>39153.069999999992</v>
      </c>
      <c r="O335" s="25">
        <f t="shared" si="265"/>
        <v>11160.82546143035</v>
      </c>
      <c r="P335" s="25">
        <f t="shared" si="266"/>
        <v>27992.244538569641</v>
      </c>
      <c r="Q335" s="25">
        <f t="array" aca="1" ref="Q335" ca="1">INDEX('Isaac 401k'!L:L,MATCH('Retirement Calculator'!A335,'Isaac 401k'!N:N,0),0)</f>
        <v>1442608.0568737849</v>
      </c>
      <c r="R335" s="25">
        <f t="array" aca="1" ref="R335" ca="1">INDEX('Lorri 401b'!L:L,MATCH('Retirement Calculator'!A335,'Lorri 401b'!N:N,0),0)</f>
        <v>3293925.7401148384</v>
      </c>
      <c r="S335" s="25">
        <f t="shared" ca="1" si="267"/>
        <v>4736533.7969886232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7820.4732791855868</v>
      </c>
      <c r="K336" s="25">
        <f t="shared" si="264"/>
        <v>20171.771259384055</v>
      </c>
      <c r="L336" s="25"/>
      <c r="N336" s="25">
        <f>'Combined Retirement'!$C$18/12</f>
        <v>39153.069999999992</v>
      </c>
      <c r="O336" s="25">
        <f t="shared" si="265"/>
        <v>11160.82546143035</v>
      </c>
      <c r="P336" s="25">
        <f t="shared" si="266"/>
        <v>27992.244538569641</v>
      </c>
      <c r="Q336" s="25">
        <f t="array" aca="1" ref="Q336" ca="1">INDEX('Isaac 401k'!L:L,MATCH('Retirement Calculator'!A336,'Isaac 401k'!N:N,0),0)</f>
        <v>1440765.8651929102</v>
      </c>
      <c r="R336" s="25">
        <f t="array" aca="1" ref="R336" ca="1">INDEX('Lorri 401b'!L:L,MATCH('Retirement Calculator'!A336,'Lorri 401b'!N:N,0),0)</f>
        <v>3287394.6103923516</v>
      </c>
      <c r="S336" s="25">
        <f t="shared" ca="1" si="267"/>
        <v>4728160.4755852614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7820.4732791855868</v>
      </c>
      <c r="K337" s="25">
        <f t="shared" si="264"/>
        <v>20171.771259384055</v>
      </c>
      <c r="L337" s="25"/>
      <c r="N337" s="25">
        <f>'Combined Retirement'!$C$18/12</f>
        <v>39153.069999999992</v>
      </c>
      <c r="O337" s="25">
        <f t="shared" si="265"/>
        <v>11160.82546143035</v>
      </c>
      <c r="P337" s="25">
        <f t="shared" si="266"/>
        <v>27992.244538569641</v>
      </c>
      <c r="Q337" s="25">
        <f t="array" aca="1" ref="Q337" ca="1">INDEX('Isaac 401k'!L:L,MATCH('Retirement Calculator'!A337,'Isaac 401k'!N:N,0),0)</f>
        <v>1438915.9977133651</v>
      </c>
      <c r="R337" s="25">
        <f t="array" aca="1" ref="R337" ca="1">INDEX('Lorri 401b'!L:L,MATCH('Retirement Calculator'!A337,'Lorri 401b'!N:N,0),0)</f>
        <v>3280836.2676293547</v>
      </c>
      <c r="S337" s="25">
        <f t="shared" ca="1" si="267"/>
        <v>4719752.2653427199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7820.4732791855868</v>
      </c>
      <c r="K338" s="25">
        <f t="shared" si="264"/>
        <v>20171.771259384055</v>
      </c>
      <c r="L338" s="25"/>
      <c r="N338" s="25">
        <f>'Combined Retirement'!$C$18/12</f>
        <v>39153.069999999992</v>
      </c>
      <c r="O338" s="25">
        <f t="shared" si="265"/>
        <v>11160.82546143035</v>
      </c>
      <c r="P338" s="25">
        <f t="shared" si="266"/>
        <v>27992.244538569641</v>
      </c>
      <c r="Q338" s="25">
        <f t="array" aca="1" ref="Q338" ca="1">INDEX('Isaac 401k'!L:L,MATCH('Retirement Calculator'!A338,'Isaac 401k'!N:N,0),0)</f>
        <v>1437058.4224526554</v>
      </c>
      <c r="R338" s="25">
        <f t="array" aca="1" ref="R338" ca="1">INDEX('Lorri 401b'!L:L,MATCH('Retirement Calculator'!A338,'Lorri 401b'!N:N,0),0)</f>
        <v>3274250.5984381787</v>
      </c>
      <c r="S338" s="25">
        <f t="shared" ca="1" si="267"/>
        <v>4711309.0208908338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7820.4732791855868</v>
      </c>
      <c r="K339" s="25">
        <f t="shared" si="264"/>
        <v>20171.771259384055</v>
      </c>
      <c r="L339" s="25"/>
      <c r="N339" s="25">
        <f>'Combined Retirement'!$C$18/12</f>
        <v>39153.069999999992</v>
      </c>
      <c r="O339" s="25">
        <f t="shared" si="265"/>
        <v>11160.82546143035</v>
      </c>
      <c r="P339" s="25">
        <f t="shared" si="266"/>
        <v>27992.244538569641</v>
      </c>
      <c r="Q339" s="25">
        <f t="array" aca="1" ref="Q339" ca="1">INDEX('Isaac 401k'!L:L,MATCH('Retirement Calculator'!A339,'Isaac 401k'!N:N,0),0)</f>
        <v>1435193.1072950258</v>
      </c>
      <c r="R339" s="25">
        <f t="array" aca="1" ref="R339" ca="1">INDEX('Lorri 401b'!L:L,MATCH('Retirement Calculator'!A339,'Lorri 401b'!N:N,0),0)</f>
        <v>3267637.4889587061</v>
      </c>
      <c r="S339" s="25">
        <f t="shared" ca="1" si="267"/>
        <v>4702830.5962537322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7820.4732791855868</v>
      </c>
      <c r="K340" s="25">
        <f t="shared" si="264"/>
        <v>20171.771259384055</v>
      </c>
      <c r="L340" s="25"/>
      <c r="N340" s="25">
        <f>'Combined Retirement'!$C$18/12</f>
        <v>39153.069999999992</v>
      </c>
      <c r="O340" s="25">
        <f t="shared" si="265"/>
        <v>11160.82546143035</v>
      </c>
      <c r="P340" s="25">
        <f t="shared" si="266"/>
        <v>27992.244538569641</v>
      </c>
      <c r="Q340" s="25">
        <f t="array" aca="1" ref="Q340" ca="1">INDEX('Isaac 401k'!L:L,MATCH('Retirement Calculator'!A340,'Isaac 401k'!N:N,0),0)</f>
        <v>1433320.0199909064</v>
      </c>
      <c r="R340" s="25">
        <f t="array" aca="1" ref="R340" ca="1">INDEX('Lorri 401b'!L:L,MATCH('Retirement Calculator'!A340,'Lorri 401b'!N:N,0),0)</f>
        <v>3260996.8248564024</v>
      </c>
      <c r="S340" s="25">
        <f t="shared" ca="1" si="267"/>
        <v>4694316.8448473085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7820.4732791855868</v>
      </c>
      <c r="K341" s="25">
        <f t="shared" si="264"/>
        <v>20171.771259384055</v>
      </c>
      <c r="L341" s="25"/>
      <c r="N341" s="25">
        <f>'Combined Retirement'!$C$18/12</f>
        <v>39153.069999999992</v>
      </c>
      <c r="O341" s="25">
        <f t="shared" si="265"/>
        <v>11160.82546143035</v>
      </c>
      <c r="P341" s="25">
        <f t="shared" si="266"/>
        <v>27992.244538569641</v>
      </c>
      <c r="Q341" s="25">
        <f t="array" aca="1" ref="Q341" ca="1">INDEX('Isaac 401k'!L:L,MATCH('Retirement Calculator'!A341,'Isaac 401k'!N:N,0),0)</f>
        <v>1431439.128156353</v>
      </c>
      <c r="R341" s="25">
        <f t="array" aca="1" ref="R341" ca="1">INDEX('Lorri 401b'!L:L,MATCH('Retirement Calculator'!A341,'Lorri 401b'!N:N,0),0)</f>
        <v>3254328.491320339</v>
      </c>
      <c r="S341" s="25">
        <f t="shared" ca="1" si="267"/>
        <v>4685767.6194766918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7820.4732791855868</v>
      </c>
      <c r="K342" s="25">
        <f t="shared" si="264"/>
        <v>20171.771259384055</v>
      </c>
      <c r="L342" s="25"/>
      <c r="N342" s="25">
        <f>'Combined Retirement'!$C$18/12</f>
        <v>39153.069999999992</v>
      </c>
      <c r="O342" s="25">
        <f t="shared" si="265"/>
        <v>11160.82546143035</v>
      </c>
      <c r="P342" s="25">
        <f t="shared" si="266"/>
        <v>27992.244538569641</v>
      </c>
      <c r="Q342" s="25">
        <f t="array" aca="1" ref="Q342" ca="1">INDEX('Isaac 401k'!L:L,MATCH('Retirement Calculator'!A342,'Isaac 401k'!N:N,0),0)</f>
        <v>1429550.3992724889</v>
      </c>
      <c r="R342" s="25">
        <f t="array" aca="1" ref="R342" ca="1">INDEX('Lorri 401b'!L:L,MATCH('Retirement Calculator'!A342,'Lorri 401b'!N:N,0),0)</f>
        <v>3247632.373061209</v>
      </c>
      <c r="S342" s="25">
        <f t="shared" ca="1" si="267"/>
        <v>4677182.7723336983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7820.4732791855868</v>
      </c>
      <c r="K343" s="25">
        <f t="shared" si="264"/>
        <v>20171.771259384055</v>
      </c>
      <c r="L343" s="25"/>
      <c r="N343" s="25">
        <f>'Combined Retirement'!$C$18/12</f>
        <v>39153.069999999992</v>
      </c>
      <c r="O343" s="25">
        <f t="shared" si="265"/>
        <v>11160.82546143035</v>
      </c>
      <c r="P343" s="25">
        <f t="shared" si="266"/>
        <v>27992.244538569641</v>
      </c>
      <c r="Q343" s="25">
        <f t="array" aca="1" ref="Q343" ca="1">INDEX('Isaac 401k'!L:L,MATCH('Retirement Calculator'!A343,'Isaac 401k'!N:N,0),0)</f>
        <v>1427653.8006849422</v>
      </c>
      <c r="R343" s="25">
        <f t="array" aca="1" ref="R343" ca="1">INDEX('Lorri 401b'!L:L,MATCH('Retirement Calculator'!A343,'Lorri 401b'!N:N,0),0)</f>
        <v>3240908.3543093326</v>
      </c>
      <c r="S343" s="25">
        <f t="shared" ca="1" si="267"/>
        <v>4668562.1549942745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7820.4732791855868</v>
      </c>
      <c r="K344" s="25">
        <f t="shared" si="264"/>
        <v>20171.771259384055</v>
      </c>
      <c r="L344" s="25"/>
      <c r="N344" s="25">
        <f>'Combined Retirement'!$C$18/12</f>
        <v>39153.069999999992</v>
      </c>
      <c r="O344" s="25">
        <f t="shared" si="265"/>
        <v>11160.82546143035</v>
      </c>
      <c r="P344" s="25">
        <f t="shared" si="266"/>
        <v>27992.244538569641</v>
      </c>
      <c r="Q344" s="25">
        <f t="array" aca="1" ref="Q344" ca="1">INDEX('Isaac 401k'!L:L,MATCH('Retirement Calculator'!A344,'Isaac 401k'!N:N,0),0)</f>
        <v>1425749.2996032806</v>
      </c>
      <c r="R344" s="25">
        <f t="array" aca="1" ref="R344" ca="1">INDEX('Lorri 401b'!L:L,MATCH('Retirement Calculator'!A344,'Lorri 401b'!N:N,0),0)</f>
        <v>3234156.3188126562</v>
      </c>
      <c r="S344" s="25">
        <f t="shared" ca="1" si="267"/>
        <v>4659905.6184159368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7820.4732791855868</v>
      </c>
      <c r="K345" s="25">
        <f t="shared" si="264"/>
        <v>20171.771259384055</v>
      </c>
      <c r="L345" s="25"/>
      <c r="N345" s="25">
        <f>'Combined Retirement'!$C$18/12</f>
        <v>39153.069999999992</v>
      </c>
      <c r="O345" s="25">
        <f t="shared" si="265"/>
        <v>11160.82546143035</v>
      </c>
      <c r="P345" s="25">
        <f t="shared" si="266"/>
        <v>27992.244538569641</v>
      </c>
      <c r="Q345" s="25">
        <f t="array" aca="1" ref="Q345" ca="1">INDEX('Isaac 401k'!L:L,MATCH('Retirement Calculator'!A345,'Isaac 401k'!N:N,0),0)</f>
        <v>1423836.8631004454</v>
      </c>
      <c r="R345" s="25">
        <f t="array" aca="1" ref="R345" ca="1">INDEX('Lorri 401b'!L:L,MATCH('Retirement Calculator'!A345,'Lorri 401b'!N:N,0),0)</f>
        <v>3227376.1498347442</v>
      </c>
      <c r="S345" s="25">
        <f t="shared" ca="1" si="267"/>
        <v>4651213.0129351895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7820.4732791855868</v>
      </c>
      <c r="K346" s="25">
        <f t="shared" si="264"/>
        <v>20171.771259384055</v>
      </c>
      <c r="L346" s="25"/>
      <c r="N346" s="25">
        <f>'Combined Retirement'!$C$18/12</f>
        <v>39153.069999999992</v>
      </c>
      <c r="O346" s="25">
        <f t="shared" si="265"/>
        <v>11160.82546143035</v>
      </c>
      <c r="P346" s="25">
        <f t="shared" si="266"/>
        <v>27992.244538569641</v>
      </c>
      <c r="Q346" s="25">
        <f t="array" aca="1" ref="Q346" ca="1">INDEX('Isaac 401k'!L:L,MATCH('Retirement Calculator'!A346,'Isaac 401k'!N:N,0),0)</f>
        <v>1421916.4581121816</v>
      </c>
      <c r="R346" s="25">
        <f t="array" aca="1" ref="R346" ca="1">INDEX('Lorri 401b'!L:L,MATCH('Retirement Calculator'!A346,'Lorri 401b'!N:N,0),0)</f>
        <v>3220567.7301527574</v>
      </c>
      <c r="S346" s="25">
        <f t="shared" ca="1" si="267"/>
        <v>4642484.188264939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7820.4732791855868</v>
      </c>
      <c r="K347" s="25">
        <f t="shared" si="264"/>
        <v>20171.771259384055</v>
      </c>
      <c r="L347" s="25"/>
      <c r="N347" s="25">
        <f>'Combined Retirement'!$C$18/12</f>
        <v>39153.069999999992</v>
      </c>
      <c r="O347" s="25">
        <f t="shared" si="265"/>
        <v>11160.82546143035</v>
      </c>
      <c r="P347" s="25">
        <f t="shared" si="266"/>
        <v>27992.244538569641</v>
      </c>
      <c r="Q347" s="25">
        <f t="array" aca="1" ref="Q347" ca="1">INDEX('Isaac 401k'!L:L,MATCH('Retirement Calculator'!A347,'Isaac 401k'!N:N,0),0)</f>
        <v>1419988.0514364669</v>
      </c>
      <c r="R347" s="25">
        <f t="array" aca="1" ref="R347" ca="1">INDEX('Lorri 401b'!L:L,MATCH('Retirement Calculator'!A347,'Lorri 401b'!N:N,0),0)</f>
        <v>3213730.9420554289</v>
      </c>
      <c r="S347" s="25">
        <f t="shared" ca="1" si="267"/>
        <v>4633718.9934918955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7820.4732791855868</v>
      </c>
      <c r="K348" s="25">
        <f t="shared" si="264"/>
        <v>20171.771259384055</v>
      </c>
      <c r="L348" s="25"/>
      <c r="N348" s="25">
        <f>'Combined Retirement'!$C$18/12</f>
        <v>39153.069999999992</v>
      </c>
      <c r="O348" s="25">
        <f t="shared" si="265"/>
        <v>11160.82546143035</v>
      </c>
      <c r="P348" s="25">
        <f t="shared" si="266"/>
        <v>27992.244538569641</v>
      </c>
      <c r="Q348" s="25">
        <f t="array" aca="1" ref="Q348" ca="1">INDEX('Isaac 401k'!L:L,MATCH('Retirement Calculator'!A348,'Isaac 401k'!N:N,0),0)</f>
        <v>1418051.6097329366</v>
      </c>
      <c r="R348" s="25">
        <f t="array" aca="1" ref="R348" ca="1">INDEX('Lorri 401b'!L:L,MATCH('Retirement Calculator'!A348,'Lorri 401b'!N:N,0),0)</f>
        <v>3206865.6673410283</v>
      </c>
      <c r="S348" s="25">
        <f t="shared" ca="1" si="267"/>
        <v>4624917.2770739645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7820.4732791855868</v>
      </c>
      <c r="K349" s="25">
        <f t="shared" si="264"/>
        <v>20171.771259384055</v>
      </c>
      <c r="L349" s="25"/>
      <c r="N349" s="25">
        <f>'Combined Retirement'!$C$18/12</f>
        <v>39153.069999999992</v>
      </c>
      <c r="O349" s="25">
        <f t="shared" si="265"/>
        <v>11160.82546143035</v>
      </c>
      <c r="P349" s="25">
        <f t="shared" si="266"/>
        <v>27992.244538569641</v>
      </c>
      <c r="Q349" s="25">
        <f t="array" aca="1" ref="Q349" ca="1">INDEX('Isaac 401k'!L:L,MATCH('Retirement Calculator'!A349,'Isaac 401k'!N:N,0),0)</f>
        <v>1416107.0995223082</v>
      </c>
      <c r="R349" s="25">
        <f t="array" aca="1" ref="R349" ca="1">INDEX('Lorri 401b'!L:L,MATCH('Retirement Calculator'!A349,'Lorri 401b'!N:N,0),0)</f>
        <v>3199971.7873153174</v>
      </c>
      <c r="S349" s="25">
        <f t="shared" ca="1" si="267"/>
        <v>4616078.8868376259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7820.4732791855868</v>
      </c>
      <c r="K350" s="25">
        <f t="shared" si="264"/>
        <v>20171.771259384055</v>
      </c>
      <c r="L350" s="25"/>
      <c r="N350" s="25">
        <f>'Combined Retirement'!$C$18/12</f>
        <v>39153.069999999992</v>
      </c>
      <c r="O350" s="25">
        <f t="shared" si="265"/>
        <v>11160.82546143035</v>
      </c>
      <c r="P350" s="25">
        <f t="shared" si="266"/>
        <v>27992.244538569641</v>
      </c>
      <c r="Q350" s="25">
        <f t="array" aca="1" ref="Q350" ca="1">INDEX('Isaac 401k'!L:L,MATCH('Retirement Calculator'!A350,'Isaac 401k'!N:N,0),0)</f>
        <v>1414154.4871858023</v>
      </c>
      <c r="R350" s="25">
        <f t="array" aca="1" ref="R350" ca="1">INDEX('Lorri 401b'!L:L,MATCH('Retirement Calculator'!A350,'Lorri 401b'!N:N,0),0)</f>
        <v>3193049.1827894994</v>
      </c>
      <c r="S350" s="25">
        <f t="shared" ca="1" si="267"/>
        <v>4607203.6699753013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7820.4732791855868</v>
      </c>
      <c r="K351" s="25">
        <f t="shared" si="264"/>
        <v>20171.771259384055</v>
      </c>
      <c r="L351" s="25"/>
      <c r="N351" s="25">
        <f>'Combined Retirement'!$C$18/12</f>
        <v>39153.069999999992</v>
      </c>
      <c r="O351" s="25">
        <f t="shared" si="265"/>
        <v>11160.82546143035</v>
      </c>
      <c r="P351" s="25">
        <f t="shared" si="266"/>
        <v>27992.244538569641</v>
      </c>
      <c r="Q351" s="25">
        <f t="array" aca="1" ref="Q351" ca="1">INDEX('Isaac 401k'!L:L,MATCH('Retirement Calculator'!A351,'Isaac 401k'!N:N,0),0)</f>
        <v>1412193.7389645609</v>
      </c>
      <c r="R351" s="25">
        <f t="array" aca="1" ref="R351" ca="1">INDEX('Lorri 401b'!L:L,MATCH('Retirement Calculator'!A351,'Lorri 401b'!N:N,0),0)</f>
        <v>3186097.7340781572</v>
      </c>
      <c r="S351" s="25">
        <f t="shared" ca="1" si="267"/>
        <v>4598291.4730427181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7820.4732791855868</v>
      </c>
      <c r="K352" s="25">
        <f t="shared" si="264"/>
        <v>20171.771259384055</v>
      </c>
      <c r="L352" s="25"/>
      <c r="N352" s="25">
        <f>'Combined Retirement'!$C$18/12</f>
        <v>39153.069999999992</v>
      </c>
      <c r="O352" s="25">
        <f t="shared" si="265"/>
        <v>11160.82546143035</v>
      </c>
      <c r="P352" s="25">
        <f t="shared" si="266"/>
        <v>27992.244538569641</v>
      </c>
      <c r="Q352" s="25">
        <f t="array" aca="1" ref="Q352" ca="1">INDEX('Isaac 401k'!L:L,MATCH('Retirement Calculator'!A352,'Isaac 401k'!N:N,0),0)</f>
        <v>1410224.8209590644</v>
      </c>
      <c r="R352" s="25">
        <f t="array" aca="1" ref="R352" ca="1">INDEX('Lorri 401b'!L:L,MATCH('Retirement Calculator'!A352,'Lorri 401b'!N:N,0),0)</f>
        <v>3179117.3209971846</v>
      </c>
      <c r="S352" s="25">
        <f t="shared" ca="1" si="267"/>
        <v>4589342.1419562493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7820.4732791855868</v>
      </c>
      <c r="K353" s="25">
        <f t="shared" si="264"/>
        <v>20171.771259384055</v>
      </c>
      <c r="L353" s="25"/>
      <c r="N353" s="25">
        <f>'Combined Retirement'!$C$18/12</f>
        <v>39153.069999999992</v>
      </c>
      <c r="O353" s="25">
        <f t="shared" si="265"/>
        <v>11160.82546143035</v>
      </c>
      <c r="P353" s="25">
        <f t="shared" si="266"/>
        <v>27992.244538569641</v>
      </c>
      <c r="Q353" s="25">
        <f t="array" aca="1" ref="Q353" ca="1">INDEX('Isaac 401k'!L:L,MATCH('Retirement Calculator'!A353,'Isaac 401k'!N:N,0),0)</f>
        <v>1408247.6991285449</v>
      </c>
      <c r="R353" s="25">
        <f t="array" aca="1" ref="R353" ca="1">INDEX('Lorri 401b'!L:L,MATCH('Retirement Calculator'!A353,'Lorri 401b'!N:N,0),0)</f>
        <v>3172107.8228617078</v>
      </c>
      <c r="S353" s="25">
        <f t="shared" ca="1" si="267"/>
        <v>4580355.5219902527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7820.4732791855868</v>
      </c>
      <c r="K354" s="25">
        <f t="shared" si="264"/>
        <v>20171.771259384055</v>
      </c>
      <c r="L354" s="25"/>
      <c r="N354" s="25">
        <f>'Combined Retirement'!$C$18/12</f>
        <v>39153.069999999992</v>
      </c>
      <c r="O354" s="25">
        <f t="shared" si="265"/>
        <v>11160.82546143035</v>
      </c>
      <c r="P354" s="25">
        <f t="shared" si="266"/>
        <v>27992.244538569641</v>
      </c>
      <c r="Q354" s="25">
        <f t="array" aca="1" ref="Q354" ca="1">INDEX('Isaac 401k'!L:L,MATCH('Retirement Calculator'!A354,'Isaac 401k'!N:N,0),0)</f>
        <v>1406262.3392903984</v>
      </c>
      <c r="R354" s="25">
        <f t="array" aca="1" ref="R354" ca="1">INDEX('Lorri 401b'!L:L,MATCH('Retirement Calculator'!A354,'Lorri 401b'!N:N,0),0)</f>
        <v>3165069.1184839997</v>
      </c>
      <c r="S354" s="25">
        <f t="shared" ca="1" si="267"/>
        <v>4571331.4577743979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7820.4732791855868</v>
      </c>
      <c r="K355" s="25">
        <f t="shared" si="264"/>
        <v>20171.771259384055</v>
      </c>
      <c r="L355" s="25"/>
      <c r="N355" s="25">
        <f>'Combined Retirement'!$C$18/12</f>
        <v>39153.069999999992</v>
      </c>
      <c r="O355" s="25">
        <f t="shared" si="265"/>
        <v>11160.82546143035</v>
      </c>
      <c r="P355" s="25">
        <f t="shared" si="266"/>
        <v>27992.244538569641</v>
      </c>
      <c r="Q355" s="25">
        <f t="array" aca="1" ref="Q355" ca="1">INDEX('Isaac 401k'!L:L,MATCH('Retirement Calculator'!A355,'Isaac 401k'!N:N,0),0)</f>
        <v>1404268.7071195929</v>
      </c>
      <c r="R355" s="25">
        <f t="array" aca="1" ref="R355" ca="1">INDEX('Lorri 401b'!L:L,MATCH('Retirement Calculator'!A355,'Lorri 401b'!N:N,0),0)</f>
        <v>3158001.0861713849</v>
      </c>
      <c r="S355" s="25">
        <f t="shared" ca="1" si="267"/>
        <v>4562269.7932909783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7820.4732791855868</v>
      </c>
      <c r="K356" s="25">
        <f t="shared" si="264"/>
        <v>20171.771259384055</v>
      </c>
      <c r="L356" s="25"/>
      <c r="N356" s="25">
        <f>'Combined Retirement'!$C$18/12</f>
        <v>39153.069999999992</v>
      </c>
      <c r="O356" s="25">
        <f t="shared" si="265"/>
        <v>11160.82546143035</v>
      </c>
      <c r="P356" s="25">
        <f t="shared" si="266"/>
        <v>27992.244538569641</v>
      </c>
      <c r="Q356" s="25">
        <f t="array" aca="1" ref="Q356" ca="1">INDEX('Isaac 401k'!L:L,MATCH('Retirement Calculator'!A356,'Isaac 401k'!N:N,0),0)</f>
        <v>1402266.7681480758</v>
      </c>
      <c r="R356" s="25">
        <f t="array" aca="1" ref="R356" ca="1">INDEX('Lorri 401b'!L:L,MATCH('Retirement Calculator'!A356,'Lorri 401b'!N:N,0),0)</f>
        <v>3150903.6037241342</v>
      </c>
      <c r="S356" s="25">
        <f t="shared" ca="1" si="267"/>
        <v>4553170.3718722099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7820.4732791855868</v>
      </c>
      <c r="K357" s="25">
        <f t="shared" si="264"/>
        <v>20171.771259384055</v>
      </c>
      <c r="L357" s="25"/>
      <c r="N357" s="25">
        <f>'Combined Retirement'!$C$18/12</f>
        <v>39153.069999999992</v>
      </c>
      <c r="O357" s="25">
        <f t="shared" si="265"/>
        <v>11160.82546143035</v>
      </c>
      <c r="P357" s="25">
        <f t="shared" si="266"/>
        <v>27992.244538569641</v>
      </c>
      <c r="Q357" s="25">
        <f t="array" aca="1" ref="Q357" ca="1">INDEX('Isaac 401k'!L:L,MATCH('Retirement Calculator'!A357,'Isaac 401k'!N:N,0),0)</f>
        <v>1400256.4877641771</v>
      </c>
      <c r="R357" s="25">
        <f t="array" aca="1" ref="R357" ca="1">INDEX('Lorri 401b'!L:L,MATCH('Retirement Calculator'!A357,'Lorri 401b'!N:N,0),0)</f>
        <v>3143776.5484333532</v>
      </c>
      <c r="S357" s="25">
        <f t="shared" ca="1" si="267"/>
        <v>4544033.0361975301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7820.4732791855868</v>
      </c>
      <c r="K358" s="25">
        <f t="shared" si="264"/>
        <v>20171.771259384055</v>
      </c>
      <c r="L358" s="25"/>
      <c r="N358" s="25">
        <f>'Combined Retirement'!$C$18/12</f>
        <v>39153.069999999992</v>
      </c>
      <c r="O358" s="25">
        <f t="shared" si="265"/>
        <v>11160.82546143035</v>
      </c>
      <c r="P358" s="25">
        <f t="shared" si="266"/>
        <v>27992.244538569641</v>
      </c>
      <c r="Q358" s="25">
        <f t="array" aca="1" ref="Q358" ca="1">INDEX('Isaac 401k'!L:L,MATCH('Retirement Calculator'!A358,'Isaac 401k'!N:N,0),0)</f>
        <v>1398237.8312120123</v>
      </c>
      <c r="R358" s="25">
        <f t="array" aca="1" ref="R358" ca="1">INDEX('Lorri 401b'!L:L,MATCH('Retirement Calculator'!A358,'Lorri 401b'!N:N,0),0)</f>
        <v>3136619.7970788605</v>
      </c>
      <c r="S358" s="25">
        <f t="shared" ca="1" si="267"/>
        <v>4534857.628290873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7820.4732791855868</v>
      </c>
      <c r="K359" s="25">
        <f t="shared" si="264"/>
        <v>20171.771259384055</v>
      </c>
      <c r="L359" s="25"/>
      <c r="N359" s="25">
        <f>'Combined Retirement'!$C$18/12</f>
        <v>39153.069999999992</v>
      </c>
      <c r="O359" s="25">
        <f t="shared" si="265"/>
        <v>11160.82546143035</v>
      </c>
      <c r="P359" s="25">
        <f t="shared" si="266"/>
        <v>27992.244538569641</v>
      </c>
      <c r="Q359" s="25">
        <f t="array" aca="1" ref="Q359" ca="1">INDEX('Isaac 401k'!L:L,MATCH('Retirement Calculator'!A359,'Isaac 401k'!N:N,0),0)</f>
        <v>1396210.7635908802</v>
      </c>
      <c r="R359" s="25">
        <f t="array" aca="1" ref="R359" ca="1">INDEX('Lorri 401b'!L:L,MATCH('Retirement Calculator'!A359,'Lorri 401b'!N:N,0),0)</f>
        <v>3129433.2259270572</v>
      </c>
      <c r="S359" s="25">
        <f t="shared" ca="1" si="267"/>
        <v>4525643.9895179374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7820.4732791855868</v>
      </c>
      <c r="K360" s="25">
        <f t="shared" si="264"/>
        <v>20171.771259384055</v>
      </c>
      <c r="L360" s="25"/>
      <c r="N360" s="25">
        <f>'Combined Retirement'!$C$18/12</f>
        <v>39153.069999999992</v>
      </c>
      <c r="O360" s="25">
        <f t="shared" si="265"/>
        <v>11160.82546143035</v>
      </c>
      <c r="P360" s="25">
        <f t="shared" si="266"/>
        <v>27992.244538569641</v>
      </c>
      <c r="Q360" s="25">
        <f t="array" aca="1" ref="Q360" ca="1">INDEX('Isaac 401k'!L:L,MATCH('Retirement Calculator'!A360,'Isaac 401k'!N:N,0),0)</f>
        <v>1394175.2498546599</v>
      </c>
      <c r="R360" s="25">
        <f t="array" aca="1" ref="R360" ca="1">INDEX('Lorri 401b'!L:L,MATCH('Retirement Calculator'!A360,'Lorri 401b'!N:N,0),0)</f>
        <v>3122216.7107287883</v>
      </c>
      <c r="S360" s="25">
        <f t="shared" ca="1" si="267"/>
        <v>4516391.9605834484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7820.4732791855868</v>
      </c>
      <c r="K361" s="25">
        <f t="shared" si="264"/>
        <v>20171.771259384055</v>
      </c>
      <c r="L361" s="25"/>
      <c r="N361" s="25">
        <f>'Combined Retirement'!$C$18/12</f>
        <v>39153.069999999992</v>
      </c>
      <c r="O361" s="25">
        <f t="shared" si="265"/>
        <v>11160.82546143035</v>
      </c>
      <c r="P361" s="25">
        <f t="shared" si="266"/>
        <v>27992.244538569641</v>
      </c>
      <c r="Q361" s="25">
        <f t="array" aca="1" ref="Q361" ca="1">INDEX('Isaac 401k'!L:L,MATCH('Retirement Calculator'!A361,'Isaac 401k'!N:N,0),0)</f>
        <v>1392131.2548112054</v>
      </c>
      <c r="R361" s="25">
        <f t="array" aca="1" ref="R361" ca="1">INDEX('Lorri 401b'!L:L,MATCH('Retirement Calculator'!A361,'Lorri 401b'!N:N,0),0)</f>
        <v>3114970.1267171931</v>
      </c>
      <c r="S361" s="25">
        <f t="shared" ca="1" si="267"/>
        <v>4507101.381528398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7820.4732791855868</v>
      </c>
      <c r="K362" s="25">
        <f t="shared" si="264"/>
        <v>20171.771259384055</v>
      </c>
      <c r="L362" s="25"/>
      <c r="N362" s="25">
        <f>'Combined Retirement'!$C$18/12</f>
        <v>39153.069999999992</v>
      </c>
      <c r="O362" s="25">
        <f t="shared" si="265"/>
        <v>11160.82546143035</v>
      </c>
      <c r="P362" s="25">
        <f t="shared" si="266"/>
        <v>27992.244538569641</v>
      </c>
      <c r="Q362" s="25">
        <f t="array" aca="1" ref="Q362" ca="1">INDEX('Isaac 401k'!L:L,MATCH('Retirement Calculator'!A362,'Isaac 401k'!N:N,0),0)</f>
        <v>1390078.7431217367</v>
      </c>
      <c r="R362" s="25">
        <f t="array" aca="1" ref="R362" ca="1">INDEX('Lorri 401b'!L:L,MATCH('Retirement Calculator'!A362,'Lorri 401b'!N:N,0),0)</f>
        <v>3107693.3486055499</v>
      </c>
      <c r="S362" s="25">
        <f t="shared" ca="1" si="267"/>
        <v>4497772.0917272866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7820.4732791855868</v>
      </c>
      <c r="K363" s="25">
        <f t="shared" si="264"/>
        <v>20171.771259384055</v>
      </c>
      <c r="L363" s="25"/>
      <c r="N363" s="25">
        <f>'Combined Retirement'!$C$18/12</f>
        <v>39153.069999999992</v>
      </c>
      <c r="O363" s="25">
        <f t="shared" si="265"/>
        <v>11160.82546143035</v>
      </c>
      <c r="P363" s="25">
        <f t="shared" si="266"/>
        <v>27992.244538569641</v>
      </c>
      <c r="Q363" s="25">
        <f t="array" aca="1" ref="Q363" ca="1">INDEX('Isaac 401k'!L:L,MATCH('Retirement Calculator'!A363,'Isaac 401k'!N:N,0),0)</f>
        <v>1388017.6793002284</v>
      </c>
      <c r="R363" s="25">
        <f t="array" aca="1" ref="R363" ca="1">INDEX('Lorri 401b'!L:L,MATCH('Retirement Calculator'!A363,'Lorri 401b'!N:N,0),0)</f>
        <v>3100386.2505851081</v>
      </c>
      <c r="S363" s="25">
        <f t="shared" ca="1" si="267"/>
        <v>4488403.9298853362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7820.4732791855868</v>
      </c>
      <c r="K364" s="25">
        <f t="shared" si="264"/>
        <v>20171.771259384055</v>
      </c>
      <c r="L364" s="25"/>
      <c r="N364" s="25">
        <f>'Combined Retirement'!$C$18/12</f>
        <v>39153.069999999992</v>
      </c>
      <c r="O364" s="25">
        <f t="shared" si="265"/>
        <v>11160.82546143035</v>
      </c>
      <c r="P364" s="25">
        <f t="shared" si="266"/>
        <v>27992.244538569641</v>
      </c>
      <c r="Q364" s="25">
        <f t="array" aca="1" ref="Q364" ca="1">INDEX('Isaac 401k'!L:L,MATCH('Retirement Calculator'!A364,'Isaac 401k'!N:N,0),0)</f>
        <v>1385948.027712797</v>
      </c>
      <c r="R364" s="25">
        <f t="array" aca="1" ref="R364" ca="1">INDEX('Lorri 401b'!L:L,MATCH('Retirement Calculator'!A364,'Lorri 401b'!N:N,0),0)</f>
        <v>3093048.7063229145</v>
      </c>
      <c r="S364" s="25">
        <f t="shared" ca="1" si="267"/>
        <v>4478996.7340357117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7820.4732791855868</v>
      </c>
      <c r="K365" s="25">
        <f t="shared" si="264"/>
        <v>20171.771259384055</v>
      </c>
      <c r="L365" s="25"/>
      <c r="N365" s="25">
        <f>'Combined Retirement'!$C$18/12</f>
        <v>39153.069999999992</v>
      </c>
      <c r="O365" s="25">
        <f t="shared" si="265"/>
        <v>11160.82546143035</v>
      </c>
      <c r="P365" s="25">
        <f t="shared" si="266"/>
        <v>27992.244538569641</v>
      </c>
      <c r="Q365" s="25">
        <f t="array" aca="1" ref="Q365" ca="1">INDEX('Isaac 401k'!L:L,MATCH('Retirement Calculator'!A365,'Isaac 401k'!N:N,0),0)</f>
        <v>1383869.7525770848</v>
      </c>
      <c r="R365" s="25">
        <f t="array" aca="1" ref="R365" ca="1">INDEX('Lorri 401b'!L:L,MATCH('Retirement Calculator'!A365,'Lorri 401b'!N:N,0),0)</f>
        <v>3085680.5889596283</v>
      </c>
      <c r="S365" s="25">
        <f t="shared" ca="1" si="267"/>
        <v>4469550.3415367128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7820.4732791855868</v>
      </c>
      <c r="K366" s="25">
        <f t="shared" si="264"/>
        <v>20171.771259384055</v>
      </c>
      <c r="L366" s="25"/>
      <c r="N366" s="25">
        <f>'Combined Retirement'!$C$18/12</f>
        <v>39153.069999999992</v>
      </c>
      <c r="O366" s="25">
        <f t="shared" si="265"/>
        <v>11160.82546143035</v>
      </c>
      <c r="P366" s="25">
        <f t="shared" si="266"/>
        <v>27992.244538569641</v>
      </c>
      <c r="Q366" s="25">
        <f t="array" aca="1" ref="Q366" ca="1">INDEX('Isaac 401k'!L:L,MATCH('Retirement Calculator'!A366,'Isaac 401k'!N:N,0),0)</f>
        <v>1381782.8179616404</v>
      </c>
      <c r="R366" s="25">
        <f t="array" aca="1" ref="R366" ca="1">INDEX('Lorri 401b'!L:L,MATCH('Retirement Calculator'!A366,'Lorri 401b'!N:N,0),0)</f>
        <v>3078281.7711073286</v>
      </c>
      <c r="S366" s="25">
        <f t="shared" ca="1" si="267"/>
        <v>4460064.5890689688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7820.4732791855868</v>
      </c>
      <c r="K367" s="25">
        <f t="shared" si="264"/>
        <v>20171.771259384055</v>
      </c>
      <c r="L367" s="25"/>
      <c r="N367" s="25">
        <f>'Combined Retirement'!$C$18/12</f>
        <v>39153.069999999992</v>
      </c>
      <c r="O367" s="25">
        <f t="shared" si="265"/>
        <v>11160.82546143035</v>
      </c>
      <c r="P367" s="25">
        <f t="shared" si="266"/>
        <v>27992.244538569641</v>
      </c>
      <c r="Q367" s="25">
        <f t="array" aca="1" ref="Q367" ca="1">INDEX('Isaac 401k'!L:L,MATCH('Retirement Calculator'!A367,'Isaac 401k'!N:N,0),0)</f>
        <v>1379687.1877852983</v>
      </c>
      <c r="R367" s="25">
        <f t="array" aca="1" ref="R367" ca="1">INDEX('Lorri 401b'!L:L,MATCH('Retirement Calculator'!A367,'Lorri 401b'!N:N,0),0)</f>
        <v>3070852.1248473106</v>
      </c>
      <c r="S367" s="25">
        <f t="shared" ca="1" si="267"/>
        <v>4450539.3126326092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7820.4732791855868</v>
      </c>
      <c r="K368" s="25">
        <f t="shared" si="264"/>
        <v>20171.771259384055</v>
      </c>
      <c r="L368" s="25"/>
      <c r="N368" s="25">
        <f>'Combined Retirement'!$C$18/12</f>
        <v>39153.069999999992</v>
      </c>
      <c r="O368" s="25">
        <f t="shared" si="265"/>
        <v>11160.82546143035</v>
      </c>
      <c r="P368" s="25">
        <f t="shared" si="266"/>
        <v>27992.244538569641</v>
      </c>
      <c r="Q368" s="25">
        <f t="array" aca="1" ref="Q368" ca="1">INDEX('Isaac 401k'!L:L,MATCH('Retirement Calculator'!A368,'Isaac 401k'!N:N,0),0)</f>
        <v>1377582.8258165549</v>
      </c>
      <c r="R368" s="25">
        <f t="array" aca="1" ref="R368" ca="1">INDEX('Lorri 401b'!L:L,MATCH('Retirement Calculator'!A368,'Lorri 401b'!N:N,0),0)</f>
        <v>3063391.5217278763</v>
      </c>
      <c r="S368" s="25">
        <f t="shared" ca="1" si="267"/>
        <v>4440974.3475444317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7820.4732791855868</v>
      </c>
      <c r="K369" s="25">
        <f t="shared" si="264"/>
        <v>20171.771259384055</v>
      </c>
      <c r="L369" s="25"/>
      <c r="N369" s="25">
        <f>'Combined Retirement'!$C$18/12</f>
        <v>39153.069999999992</v>
      </c>
      <c r="O369" s="25">
        <f t="shared" si="265"/>
        <v>11160.82546143035</v>
      </c>
      <c r="P369" s="25">
        <f t="shared" si="266"/>
        <v>27992.244538569641</v>
      </c>
      <c r="Q369" s="25">
        <f t="array" aca="1" ref="Q369" ca="1">INDEX('Isaac 401k'!L:L,MATCH('Retirement Calculator'!A369,'Isaac 401k'!N:N,0),0)</f>
        <v>1375469.6956729416</v>
      </c>
      <c r="R369" s="25">
        <f t="array" aca="1" ref="R369" ca="1">INDEX('Lorri 401b'!L:L,MATCH('Retirement Calculator'!A369,'Lorri 401b'!N:N,0),0)</f>
        <v>3055899.832762111</v>
      </c>
      <c r="S369" s="25">
        <f t="shared" ca="1" si="267"/>
        <v>4431369.5284350524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7820.4732791855868</v>
      </c>
      <c r="K370" s="25">
        <f t="shared" si="264"/>
        <v>20171.771259384055</v>
      </c>
      <c r="L370" s="25"/>
      <c r="N370" s="25">
        <f>'Combined Retirement'!$C$18/12</f>
        <v>39153.069999999992</v>
      </c>
      <c r="O370" s="25">
        <f t="shared" si="265"/>
        <v>11160.82546143035</v>
      </c>
      <c r="P370" s="25">
        <f t="shared" si="266"/>
        <v>27992.244538569641</v>
      </c>
      <c r="Q370" s="25">
        <f t="array" aca="1" ref="Q370" ca="1">INDEX('Isaac 401k'!L:L,MATCH('Retirement Calculator'!A370,'Isaac 401k'!N:N,0),0)</f>
        <v>1373347.7608203967</v>
      </c>
      <c r="R370" s="25">
        <f t="array" aca="1" ref="R370" ca="1">INDEX('Lorri 401b'!L:L,MATCH('Retirement Calculator'!A370,'Lorri 401b'!N:N,0),0)</f>
        <v>3048376.9284256548</v>
      </c>
      <c r="S370" s="25">
        <f t="shared" ca="1" si="267"/>
        <v>4421724.689246051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7820.4732791855868</v>
      </c>
      <c r="K371" s="25">
        <f t="shared" si="264"/>
        <v>20171.771259384055</v>
      </c>
      <c r="L371" s="25"/>
      <c r="N371" s="25">
        <f>'Combined Retirement'!$C$18/12</f>
        <v>39153.069999999992</v>
      </c>
      <c r="O371" s="25">
        <f t="shared" si="265"/>
        <v>11160.82546143035</v>
      </c>
      <c r="P371" s="25">
        <f t="shared" si="266"/>
        <v>27992.244538569641</v>
      </c>
      <c r="Q371" s="25">
        <f t="array" aca="1" ref="Q371" ca="1">INDEX('Isaac 401k'!L:L,MATCH('Retirement Calculator'!A371,'Isaac 401k'!N:N,0),0)</f>
        <v>1371216.9845726329</v>
      </c>
      <c r="R371" s="25">
        <f t="array" aca="1" ref="R371" ca="1">INDEX('Lorri 401b'!L:L,MATCH('Retirement Calculator'!A371,'Lorri 401b'!N:N,0),0)</f>
        <v>3040822.6786544635</v>
      </c>
      <c r="S371" s="25">
        <f t="shared" ca="1" si="267"/>
        <v>4412039.6632270962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7820.4732791855868</v>
      </c>
      <c r="K372" s="25">
        <f t="shared" si="264"/>
        <v>20171.771259384055</v>
      </c>
      <c r="L372" s="25"/>
      <c r="N372" s="25">
        <f>'Combined Retirement'!$C$18/12</f>
        <v>39153.069999999992</v>
      </c>
      <c r="O372" s="25">
        <f t="shared" si="265"/>
        <v>11160.82546143035</v>
      </c>
      <c r="P372" s="25">
        <f t="shared" si="266"/>
        <v>27992.244538569641</v>
      </c>
      <c r="Q372" s="25">
        <f t="array" aca="1" ref="Q372" ca="1">INDEX('Isaac 401k'!L:L,MATCH('Retirement Calculator'!A372,'Isaac 401k'!N:N,0),0)</f>
        <v>1369077.3300905034</v>
      </c>
      <c r="R372" s="25">
        <f t="array" aca="1" ref="R372" ca="1">INDEX('Lorri 401b'!L:L,MATCH('Retirement Calculator'!A372,'Lorri 401b'!N:N,0),0)</f>
        <v>3033236.9528425587</v>
      </c>
      <c r="S372" s="25">
        <f t="shared" ca="1" si="267"/>
        <v>4402314.2829330619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7820.4732791855868</v>
      </c>
      <c r="K373" s="25">
        <f t="shared" si="264"/>
        <v>20171.771259384055</v>
      </c>
      <c r="L373" s="25"/>
      <c r="N373" s="25">
        <f>'Combined Retirement'!$C$18/12</f>
        <v>39153.069999999992</v>
      </c>
      <c r="O373" s="25">
        <f t="shared" si="265"/>
        <v>11160.82546143035</v>
      </c>
      <c r="P373" s="25">
        <f t="shared" si="266"/>
        <v>27992.244538569641</v>
      </c>
      <c r="Q373" s="25">
        <f t="array" aca="1" ref="Q373" ca="1">INDEX('Isaac 401k'!L:L,MATCH('Retirement Calculator'!A373,'Isaac 401k'!N:N,0),0)</f>
        <v>1366928.760381365</v>
      </c>
      <c r="R373" s="25">
        <f t="array" aca="1" ref="R373" ca="1">INDEX('Lorri 401b'!L:L,MATCH('Retirement Calculator'!A373,'Lorri 401b'!N:N,0),0)</f>
        <v>3025619.6198397712</v>
      </c>
      <c r="S373" s="25">
        <f t="shared" ca="1" si="267"/>
        <v>4392548.3802211359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7820.4732791855868</v>
      </c>
      <c r="K374" s="25">
        <f t="shared" si="264"/>
        <v>20171.771259384055</v>
      </c>
      <c r="L374" s="25"/>
      <c r="N374" s="25">
        <f>'Combined Retirement'!$C$18/12</f>
        <v>39153.069999999992</v>
      </c>
      <c r="O374" s="25">
        <f t="shared" si="265"/>
        <v>11160.82546143035</v>
      </c>
      <c r="P374" s="25">
        <f t="shared" si="266"/>
        <v>27992.244538569641</v>
      </c>
      <c r="Q374" s="25">
        <f t="array" aca="1" ref="Q374" ca="1">INDEX('Isaac 401k'!L:L,MATCH('Retirement Calculator'!A374,'Isaac 401k'!N:N,0),0)</f>
        <v>1364771.2382984385</v>
      </c>
      <c r="R374" s="25">
        <f t="array" aca="1" ref="R374" ca="1">INDEX('Lorri 401b'!L:L,MATCH('Retirement Calculator'!A374,'Lorri 401b'!N:N,0),0)</f>
        <v>3017970.547949472</v>
      </c>
      <c r="S374" s="25">
        <f t="shared" ca="1" si="267"/>
        <v>4382741.7862479109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7820.4732791855868</v>
      </c>
      <c r="K375" s="25">
        <f t="shared" si="264"/>
        <v>20171.771259384055</v>
      </c>
      <c r="L375" s="25"/>
      <c r="N375" s="25">
        <f>'Combined Retirement'!$C$18/12</f>
        <v>39153.069999999992</v>
      </c>
      <c r="O375" s="25">
        <f t="shared" si="265"/>
        <v>11160.82546143035</v>
      </c>
      <c r="P375" s="25">
        <f t="shared" si="266"/>
        <v>27992.244538569641</v>
      </c>
      <c r="Q375" s="25">
        <f t="array" aca="1" ref="Q375" ca="1">INDEX('Isaac 401k'!L:L,MATCH('Retirement Calculator'!A375,'Isaac 401k'!N:N,0),0)</f>
        <v>1362604.7265401664</v>
      </c>
      <c r="R375" s="25">
        <f t="array" aca="1" ref="R375" ca="1">INDEX('Lorri 401b'!L:L,MATCH('Retirement Calculator'!A375,'Lorri 401b'!N:N,0),0)</f>
        <v>3010289.6049262965</v>
      </c>
      <c r="S375" s="25">
        <f t="shared" ca="1" si="267"/>
        <v>4372894.3314664625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7820.4732791855868</v>
      </c>
      <c r="K376" s="25">
        <f t="shared" si="264"/>
        <v>20171.771259384055</v>
      </c>
      <c r="L376" s="25"/>
      <c r="N376" s="25">
        <f>'Combined Retirement'!$C$18/12</f>
        <v>39153.069999999992</v>
      </c>
      <c r="O376" s="25">
        <f t="shared" si="265"/>
        <v>11160.82546143035</v>
      </c>
      <c r="P376" s="25">
        <f t="shared" si="266"/>
        <v>27992.244538569641</v>
      </c>
      <c r="Q376" s="25">
        <f t="array" aca="1" ref="Q376" ca="1">INDEX('Isaac 401k'!L:L,MATCH('Retirement Calculator'!A376,'Isaac 401k'!N:N,0),0)</f>
        <v>1360429.1876495683</v>
      </c>
      <c r="R376" s="25">
        <f t="array" aca="1" ref="R376" ca="1">INDEX('Lorri 401b'!L:L,MATCH('Retirement Calculator'!A376,'Lorri 401b'!N:N,0),0)</f>
        <v>3002576.6579738576</v>
      </c>
      <c r="S376" s="25">
        <f t="shared" ca="1" si="267"/>
        <v>4363005.8456234261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7820.4732791855868</v>
      </c>
      <c r="K377" s="25">
        <f t="shared" si="264"/>
        <v>20171.771259384055</v>
      </c>
      <c r="L377" s="25"/>
      <c r="N377" s="25">
        <f>'Combined Retirement'!$C$18/12</f>
        <v>39153.069999999992</v>
      </c>
      <c r="O377" s="25">
        <f t="shared" si="265"/>
        <v>11160.82546143035</v>
      </c>
      <c r="P377" s="25">
        <f t="shared" si="266"/>
        <v>27992.244538569641</v>
      </c>
      <c r="Q377" s="25">
        <f t="array" aca="1" ref="Q377" ca="1">INDEX('Isaac 401k'!L:L,MATCH('Retirement Calculator'!A377,'Isaac 401k'!N:N,0),0)</f>
        <v>1358244.5840135927</v>
      </c>
      <c r="R377" s="25">
        <f t="array" aca="1" ref="R377" ca="1">INDEX('Lorri 401b'!L:L,MATCH('Retirement Calculator'!A377,'Lorri 401b'!N:N,0),0)</f>
        <v>2994831.5737424502</v>
      </c>
      <c r="S377" s="25">
        <f t="shared" ca="1" si="267"/>
        <v>4353076.1577560427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7820.4732791855868</v>
      </c>
      <c r="K378" s="25">
        <f t="shared" si="264"/>
        <v>20171.771259384055</v>
      </c>
      <c r="L378" s="25"/>
      <c r="N378" s="25">
        <f>'Combined Retirement'!$C$18/12</f>
        <v>39153.069999999992</v>
      </c>
      <c r="O378" s="25">
        <f t="shared" si="265"/>
        <v>11160.82546143035</v>
      </c>
      <c r="P378" s="25">
        <f t="shared" si="266"/>
        <v>27992.244538569641</v>
      </c>
      <c r="Q378" s="25">
        <f t="array" aca="1" ref="Q378" ca="1">INDEX('Isaac 401k'!L:L,MATCH('Retirement Calculator'!A378,'Isaac 401k'!N:N,0),0)</f>
        <v>1356050.8778624672</v>
      </c>
      <c r="R378" s="25">
        <f t="array" aca="1" ref="R378" ca="1">INDEX('Lorri 401b'!L:L,MATCH('Retirement Calculator'!A378,'Lorri 401b'!N:N,0),0)</f>
        <v>2987054.2183267456</v>
      </c>
      <c r="S378" s="25">
        <f t="shared" ca="1" si="267"/>
        <v>4343105.096189213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7820.4732791855868</v>
      </c>
      <c r="K379" s="25">
        <f t="shared" si="264"/>
        <v>20171.771259384055</v>
      </c>
      <c r="L379" s="25"/>
      <c r="N379" s="25">
        <f>'Combined Retirement'!$C$18/12</f>
        <v>39153.069999999992</v>
      </c>
      <c r="O379" s="25">
        <f t="shared" si="265"/>
        <v>11160.82546143035</v>
      </c>
      <c r="P379" s="25">
        <f t="shared" si="266"/>
        <v>27992.244538569641</v>
      </c>
      <c r="Q379" s="25">
        <f t="array" aca="1" ref="Q379" ca="1">INDEX('Isaac 401k'!L:L,MATCH('Retirement Calculator'!A379,'Isaac 401k'!N:N,0),0)</f>
        <v>1353848.0312690453</v>
      </c>
      <c r="R379" s="25">
        <f t="array" aca="1" ref="R379" ca="1">INDEX('Lorri 401b'!L:L,MATCH('Retirement Calculator'!A379,'Lorri 401b'!N:N,0),0)</f>
        <v>2979244.4572634753</v>
      </c>
      <c r="S379" s="25">
        <f t="shared" ca="1" si="267"/>
        <v>4333092.4885325208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7820.4732791855868</v>
      </c>
      <c r="K380" s="25">
        <f t="shared" si="264"/>
        <v>20171.771259384055</v>
      </c>
      <c r="L380" s="25"/>
      <c r="N380" s="25">
        <f>'Combined Retirement'!$C$18/12</f>
        <v>39153.069999999992</v>
      </c>
      <c r="O380" s="25">
        <f t="shared" si="265"/>
        <v>11160.82546143035</v>
      </c>
      <c r="P380" s="25">
        <f t="shared" si="266"/>
        <v>27992.244538569641</v>
      </c>
      <c r="Q380" s="25">
        <f t="array" aca="1" ref="Q380" ca="1">INDEX('Isaac 401k'!L:L,MATCH('Retirement Calculator'!A380,'Isaac 401k'!N:N,0),0)</f>
        <v>1351636.0061481509</v>
      </c>
      <c r="R380" s="25">
        <f t="array" aca="1" ref="R380" ca="1">INDEX('Lorri 401b'!L:L,MATCH('Retirement Calculator'!A380,'Lorri 401b'!N:N,0),0)</f>
        <v>2971402.1555291079</v>
      </c>
      <c r="S380" s="25">
        <f t="shared" ca="1" si="267"/>
        <v>4323038.161677259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7820.4732791855868</v>
      </c>
      <c r="K381" s="25">
        <f t="shared" si="264"/>
        <v>20171.771259384055</v>
      </c>
      <c r="L381" s="25"/>
      <c r="N381" s="25">
        <f>'Combined Retirement'!$C$18/12</f>
        <v>39153.069999999992</v>
      </c>
      <c r="O381" s="25">
        <f t="shared" si="265"/>
        <v>11160.82546143035</v>
      </c>
      <c r="P381" s="25">
        <f t="shared" si="266"/>
        <v>27992.244538569641</v>
      </c>
      <c r="Q381" s="25">
        <f t="array" aca="1" ref="Q381" ca="1">INDEX('Isaac 401k'!L:L,MATCH('Retirement Calculator'!A381,'Isaac 401k'!N:N,0),0)</f>
        <v>1349414.7642559193</v>
      </c>
      <c r="R381" s="25">
        <f t="array" aca="1" ref="R381" ca="1">INDEX('Lorri 401b'!L:L,MATCH('Retirement Calculator'!A381,'Lorri 401b'!N:N,0),0)</f>
        <v>2963527.1775375144</v>
      </c>
      <c r="S381" s="25">
        <f t="shared" ca="1" si="267"/>
        <v>4312941.9417934334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7820.4732791855868</v>
      </c>
      <c r="K382" s="25">
        <f t="shared" si="264"/>
        <v>20171.771259384055</v>
      </c>
      <c r="L382" s="25"/>
      <c r="N382" s="25">
        <f>'Combined Retirement'!$C$18/12</f>
        <v>39153.069999999992</v>
      </c>
      <c r="O382" s="25">
        <f t="shared" si="265"/>
        <v>11160.82546143035</v>
      </c>
      <c r="P382" s="25">
        <f t="shared" si="266"/>
        <v>27992.244538569641</v>
      </c>
      <c r="Q382" s="25">
        <f t="array" aca="1" ref="Q382" ca="1">INDEX('Isaac 401k'!L:L,MATCH('Retirement Calculator'!A382,'Isaac 401k'!N:N,0),0)</f>
        <v>1347184.2671891367</v>
      </c>
      <c r="R382" s="25">
        <f t="array" aca="1" ref="R382" ca="1">INDEX('Lorri 401b'!L:L,MATCH('Retirement Calculator'!A382,'Lorri 401b'!N:N,0),0)</f>
        <v>2955619.3871376226</v>
      </c>
      <c r="S382" s="25">
        <f t="shared" ca="1" si="267"/>
        <v>4302803.6543267593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7820.4732791855868</v>
      </c>
      <c r="K383" s="25">
        <f t="shared" si="264"/>
        <v>20171.771259384055</v>
      </c>
      <c r="L383" s="25"/>
      <c r="N383" s="25">
        <f>'Combined Retirement'!$C$18/12</f>
        <v>39153.069999999992</v>
      </c>
      <c r="O383" s="25">
        <f t="shared" si="265"/>
        <v>11160.82546143035</v>
      </c>
      <c r="P383" s="25">
        <f t="shared" si="266"/>
        <v>27992.244538569641</v>
      </c>
      <c r="Q383" s="25">
        <f t="array" aca="1" ref="Q383" ca="1">INDEX('Isaac 401k'!L:L,MATCH('Retirement Calculator'!A383,'Isaac 401k'!N:N,0),0)</f>
        <v>1344944.4763845759</v>
      </c>
      <c r="R383" s="25">
        <f t="array" aca="1" ref="R383" ca="1">INDEX('Lorri 401b'!L:L,MATCH('Retirement Calculator'!A383,'Lorri 401b'!N:N,0),0)</f>
        <v>2947678.6476110644</v>
      </c>
      <c r="S383" s="25">
        <f t="shared" ca="1" si="267"/>
        <v>4292623.1239956403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7820.4732791855868</v>
      </c>
      <c r="K384" s="25">
        <f t="shared" si="264"/>
        <v>20171.771259384055</v>
      </c>
      <c r="L384" s="25"/>
      <c r="N384" s="25">
        <f>'Combined Retirement'!$C$18/12</f>
        <v>39153.069999999992</v>
      </c>
      <c r="O384" s="25">
        <f t="shared" si="265"/>
        <v>11160.82546143035</v>
      </c>
      <c r="P384" s="25">
        <f t="shared" si="266"/>
        <v>27992.244538569641</v>
      </c>
      <c r="Q384" s="25">
        <f t="array" aca="1" ref="Q384" ca="1">INDEX('Isaac 401k'!L:L,MATCH('Retirement Calculator'!A384,'Isaac 401k'!N:N,0),0)</f>
        <v>1342695.3531183295</v>
      </c>
      <c r="R384" s="25">
        <f t="array" aca="1" ref="R384" ca="1">INDEX('Lorri 401b'!L:L,MATCH('Retirement Calculator'!A384,'Lorri 401b'!N:N,0),0)</f>
        <v>2939704.8216698123</v>
      </c>
      <c r="S384" s="25">
        <f t="shared" ca="1" si="267"/>
        <v>4282400.1747881416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7820.4732791855868</v>
      </c>
      <c r="K385" s="25">
        <f t="shared" si="264"/>
        <v>20171.771259384055</v>
      </c>
      <c r="L385" s="25"/>
      <c r="N385" s="25">
        <f>'Combined Retirement'!$C$18/12</f>
        <v>39153.069999999992</v>
      </c>
      <c r="O385" s="25">
        <f t="shared" si="265"/>
        <v>11160.82546143035</v>
      </c>
      <c r="P385" s="25">
        <f t="shared" si="266"/>
        <v>27992.244538569641</v>
      </c>
      <c r="Q385" s="25">
        <f t="array" aca="1" ref="Q385" ca="1">INDEX('Isaac 401k'!L:L,MATCH('Retirement Calculator'!A385,'Isaac 401k'!N:N,0),0)</f>
        <v>1340436.8585051403</v>
      </c>
      <c r="R385" s="25">
        <f t="array" aca="1" ref="R385" ca="1">INDEX('Lorri 401b'!L:L,MATCH('Retirement Calculator'!A385,'Lorri 401b'!N:N,0),0)</f>
        <v>2931697.7714538048</v>
      </c>
      <c r="S385" s="25">
        <f t="shared" ca="1" si="267"/>
        <v>4272134.6299589453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7820.4732791855868</v>
      </c>
      <c r="K386" s="25">
        <f t="shared" si="264"/>
        <v>20171.771259384055</v>
      </c>
      <c r="L386" s="25"/>
      <c r="N386" s="25">
        <f>'Combined Retirement'!$C$18/12</f>
        <v>39153.069999999992</v>
      </c>
      <c r="O386" s="25">
        <f t="shared" si="265"/>
        <v>11160.82546143035</v>
      </c>
      <c r="P386" s="25">
        <f t="shared" si="266"/>
        <v>27992.244538569641</v>
      </c>
      <c r="Q386" s="25">
        <f t="array" aca="1" ref="Q386" ca="1">INDEX('Isaac 401k'!L:L,MATCH('Retirement Calculator'!A386,'Isaac 401k'!N:N,0),0)</f>
        <v>1338168.9534977295</v>
      </c>
      <c r="R386" s="25">
        <f t="array" aca="1" ref="R386" ca="1">INDEX('Lorri 401b'!L:L,MATCH('Retirement Calculator'!A386,'Lorri 401b'!N:N,0),0)</f>
        <v>2923657.3585285642</v>
      </c>
      <c r="S386" s="25">
        <f t="shared" ca="1" si="267"/>
        <v>4261826.3120262939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7820.4732791855868</v>
      </c>
      <c r="K387" s="25">
        <f t="shared" si="264"/>
        <v>20171.771259384055</v>
      </c>
      <c r="L387" s="25"/>
      <c r="N387" s="25">
        <f>'Combined Retirement'!$C$18/12</f>
        <v>39153.069999999992</v>
      </c>
      <c r="O387" s="25">
        <f t="shared" si="265"/>
        <v>11160.82546143035</v>
      </c>
      <c r="P387" s="25">
        <f t="shared" si="266"/>
        <v>27992.244538569641</v>
      </c>
      <c r="Q387" s="25">
        <f t="array" aca="1" ref="Q387" ca="1">INDEX('Isaac 401k'!L:L,MATCH('Retirement Calculator'!A387,'Isaac 401k'!N:N,0),0)</f>
        <v>1335891.5988861211</v>
      </c>
      <c r="R387" s="25">
        <f t="array" aca="1" ref="R387" ca="1">INDEX('Lorri 401b'!L:L,MATCH('Retirement Calculator'!A387,'Lorri 401b'!N:N,0),0)</f>
        <v>2915583.4438828016</v>
      </c>
      <c r="S387" s="25">
        <f t="shared" ca="1" si="267"/>
        <v>4251475.0427689226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7820.4732791855868</v>
      </c>
      <c r="K388" s="25">
        <f t="shared" si="264"/>
        <v>20171.771259384055</v>
      </c>
      <c r="L388" s="25"/>
      <c r="N388" s="25">
        <f>'Combined Retirement'!$C$18/12</f>
        <v>39153.069999999992</v>
      </c>
      <c r="O388" s="25">
        <f t="shared" si="265"/>
        <v>11160.82546143035</v>
      </c>
      <c r="P388" s="25">
        <f t="shared" si="266"/>
        <v>27992.244538569641</v>
      </c>
      <c r="Q388" s="25">
        <f t="array" aca="1" ref="Q388" ca="1">INDEX('Isaac 401k'!L:L,MATCH('Retirement Calculator'!A388,'Isaac 401k'!N:N,0),0)</f>
        <v>1333604.7552969644</v>
      </c>
      <c r="R388" s="25">
        <f t="array" aca="1" ref="R388" ca="1">INDEX('Lorri 401b'!L:L,MATCH('Retirement Calculator'!A388,'Lorri 401b'!N:N,0),0)</f>
        <v>2907475.8879260151</v>
      </c>
      <c r="S388" s="25">
        <f t="shared" ca="1" si="267"/>
        <v>4241080.6432229793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7820.4732791855868</v>
      </c>
      <c r="K389" s="25">
        <f t="shared" si="264"/>
        <v>20171.771259384055</v>
      </c>
      <c r="L389" s="25"/>
      <c r="N389" s="25">
        <f>'Combined Retirement'!$C$18/12</f>
        <v>39153.069999999992</v>
      </c>
      <c r="O389" s="25">
        <f t="shared" si="265"/>
        <v>11160.82546143035</v>
      </c>
      <c r="P389" s="25">
        <f t="shared" si="266"/>
        <v>27992.244538569641</v>
      </c>
      <c r="Q389" s="25">
        <f t="array" aca="1" ref="Q389" ca="1">INDEX('Isaac 401k'!L:L,MATCH('Retirement Calculator'!A389,'Isaac 401k'!N:N,0),0)</f>
        <v>1331308.3831928528</v>
      </c>
      <c r="R389" s="25">
        <f t="array" aca="1" ref="R389" ca="1">INDEX('Lorri 401b'!L:L,MATCH('Retirement Calculator'!A389,'Lorri 401b'!N:N,0),0)</f>
        <v>2899334.5504860752</v>
      </c>
      <c r="S389" s="25">
        <f t="shared" ca="1" si="267"/>
        <v>4230642.9336789278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7820.4732791855868</v>
      </c>
      <c r="K390" s="25">
        <f t="shared" si="264"/>
        <v>20171.771259384055</v>
      </c>
      <c r="L390" s="25"/>
      <c r="N390" s="25">
        <f>'Combined Retirement'!$C$18/12</f>
        <v>39153.069999999992</v>
      </c>
      <c r="O390" s="25">
        <f t="shared" si="265"/>
        <v>11160.82546143035</v>
      </c>
      <c r="P390" s="25">
        <f t="shared" si="266"/>
        <v>27992.244538569641</v>
      </c>
      <c r="Q390" s="25">
        <f t="array" aca="1" ref="Q390" ca="1">INDEX('Isaac 401k'!L:L,MATCH('Retirement Calculator'!A390,'Isaac 401k'!N:N,0),0)</f>
        <v>1329002.4428716409</v>
      </c>
      <c r="R390" s="25">
        <f t="array" aca="1" ref="R390" ca="1">INDEX('Lorri 401b'!L:L,MATCH('Retirement Calculator'!A390,'Lorri 401b'!N:N,0),0)</f>
        <v>2891159.290806802</v>
      </c>
      <c r="S390" s="25">
        <f t="shared" ca="1" si="267"/>
        <v>4220161.7336784434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7820.4732791855868</v>
      </c>
      <c r="K391" s="25">
        <f t="shared" si="264"/>
        <v>20171.771259384055</v>
      </c>
      <c r="L391" s="25"/>
      <c r="N391" s="25">
        <f>'Combined Retirement'!$C$18/12</f>
        <v>39153.069999999992</v>
      </c>
      <c r="O391" s="25">
        <f t="shared" si="265"/>
        <v>11160.82546143035</v>
      </c>
      <c r="P391" s="25">
        <f t="shared" si="266"/>
        <v>27992.244538569641</v>
      </c>
      <c r="Q391" s="25">
        <f t="array" aca="1" ref="Q391" ca="1">INDEX('Isaac 401k'!L:L,MATCH('Retirement Calculator'!A391,'Isaac 401k'!N:N,0),0)</f>
        <v>1326686.8944657573</v>
      </c>
      <c r="R391" s="25">
        <f t="array" aca="1" ref="R391" ca="1">INDEX('Lorri 401b'!L:L,MATCH('Retirement Calculator'!A391,'Lorri 401b'!N:N,0),0)</f>
        <v>2882949.9675455322</v>
      </c>
      <c r="S391" s="25">
        <f t="shared" ca="1" si="267"/>
        <v>4209636.8620112892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7820.4732791855868</v>
      </c>
      <c r="K392" s="25">
        <f t="shared" si="264"/>
        <v>20171.771259384055</v>
      </c>
      <c r="L392" s="25"/>
      <c r="N392" s="25">
        <f>'Combined Retirement'!$C$18/12</f>
        <v>39153.069999999992</v>
      </c>
      <c r="O392" s="25">
        <f t="shared" si="265"/>
        <v>11160.82546143035</v>
      </c>
      <c r="P392" s="25">
        <f t="shared" si="266"/>
        <v>27992.244538569641</v>
      </c>
      <c r="Q392" s="25">
        <f t="array" aca="1" ref="Q392" ca="1">INDEX('Isaac 401k'!L:L,MATCH('Retirement Calculator'!A392,'Isaac 401k'!N:N,0),0)</f>
        <v>1324361.6979415158</v>
      </c>
      <c r="R392" s="25">
        <f t="array" aca="1" ref="R392" ca="1">INDEX('Lorri 401b'!L:L,MATCH('Retirement Calculator'!A392,'Lorri 401b'!N:N,0),0)</f>
        <v>2874706.4387706737</v>
      </c>
      <c r="S392" s="25">
        <f t="shared" ca="1" si="267"/>
        <v>4199068.1367121898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7820.4732791855868</v>
      </c>
      <c r="K393" s="25">
        <f t="shared" si="264"/>
        <v>20171.771259384055</v>
      </c>
      <c r="L393" s="25"/>
      <c r="N393" s="25">
        <f>'Combined Retirement'!$C$18/12</f>
        <v>39153.069999999992</v>
      </c>
      <c r="O393" s="25">
        <f t="shared" si="265"/>
        <v>11160.82546143035</v>
      </c>
      <c r="P393" s="25">
        <f t="shared" si="266"/>
        <v>27992.244538569641</v>
      </c>
      <c r="Q393" s="25">
        <f t="array" aca="1" ref="Q393" ca="1">INDEX('Isaac 401k'!L:L,MATCH('Retirement Calculator'!A393,'Isaac 401k'!N:N,0),0)</f>
        <v>1322026.8130984232</v>
      </c>
      <c r="R393" s="25">
        <f t="array" aca="1" ref="R393" ca="1">INDEX('Lorri 401b'!L:L,MATCH('Retirement Calculator'!A393,'Lorri 401b'!N:N,0),0)</f>
        <v>2866428.5619592532</v>
      </c>
      <c r="S393" s="25">
        <f t="shared" ca="1" si="267"/>
        <v>4188455.3750576763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7820.4732791855868</v>
      </c>
      <c r="K394" s="25">
        <f t="shared" si="264"/>
        <v>20171.771259384055</v>
      </c>
      <c r="L394" s="25"/>
      <c r="N394" s="25">
        <f>'Combined Retirement'!$C$18/12</f>
        <v>39153.069999999992</v>
      </c>
      <c r="O394" s="25">
        <f t="shared" si="265"/>
        <v>11160.82546143035</v>
      </c>
      <c r="P394" s="25">
        <f t="shared" si="266"/>
        <v>27992.244538569641</v>
      </c>
      <c r="Q394" s="25">
        <f t="array" aca="1" ref="Q394" ca="1">INDEX('Isaac 401k'!L:L,MATCH('Retirement Calculator'!A394,'Isaac 401k'!N:N,0),0)</f>
        <v>1319682.1995684844</v>
      </c>
      <c r="R394" s="25">
        <f t="array" aca="1" ref="R394" ca="1">INDEX('Lorri 401b'!L:L,MATCH('Retirement Calculator'!A394,'Lorri 401b'!N:N,0),0)</f>
        <v>2858116.1939944518</v>
      </c>
      <c r="S394" s="25">
        <f t="shared" ca="1" si="267"/>
        <v>4177798.3935629362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7820.4732791855868</v>
      </c>
      <c r="K395" s="25">
        <f t="shared" si="264"/>
        <v>20171.771259384055</v>
      </c>
      <c r="L395" s="25"/>
      <c r="N395" s="25">
        <f>'Combined Retirement'!$C$18/12</f>
        <v>39153.069999999992</v>
      </c>
      <c r="O395" s="25">
        <f t="shared" si="265"/>
        <v>11160.82546143035</v>
      </c>
      <c r="P395" s="25">
        <f t="shared" si="266"/>
        <v>27992.244538569641</v>
      </c>
      <c r="Q395" s="25">
        <f t="array" aca="1" ref="Q395" ca="1">INDEX('Isaac 401k'!L:L,MATCH('Retirement Calculator'!A395,'Isaac 401k'!N:N,0),0)</f>
        <v>1317327.8168155043</v>
      </c>
      <c r="R395" s="25">
        <f t="array" aca="1" ref="R395" ca="1">INDEX('Lorri 401b'!L:L,MATCH('Retirement Calculator'!A395,'Lorri 401b'!N:N,0),0)</f>
        <v>2849769.1911631301</v>
      </c>
      <c r="S395" s="25">
        <f t="shared" ca="1" si="267"/>
        <v>4167097.0079786344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7820.4732791855868</v>
      </c>
      <c r="K396" s="25">
        <f t="shared" si="264"/>
        <v>20171.771259384055</v>
      </c>
      <c r="L396" s="25"/>
      <c r="N396" s="25">
        <f>'Combined Retirement'!$C$18/12</f>
        <v>39153.069999999992</v>
      </c>
      <c r="O396" s="25">
        <f t="shared" si="265"/>
        <v>11160.82546143035</v>
      </c>
      <c r="P396" s="25">
        <f t="shared" si="266"/>
        <v>27992.244538569641</v>
      </c>
      <c r="Q396" s="25">
        <f t="array" aca="1" ref="Q396" ca="1">INDEX('Isaac 401k'!L:L,MATCH('Retirement Calculator'!A396,'Isaac 401k'!N:N,0),0)</f>
        <v>1314963.6241343867</v>
      </c>
      <c r="R396" s="25">
        <f t="array" aca="1" ref="R396" ca="1">INDEX('Lorri 401b'!L:L,MATCH('Retirement Calculator'!A396,'Lorri 401b'!N:N,0),0)</f>
        <v>2841387.409153345</v>
      </c>
      <c r="S396" s="25">
        <f t="shared" ca="1" si="267"/>
        <v>4156351.0332877319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7820.4732791855868</v>
      </c>
      <c r="K397" s="25">
        <f t="shared" si="264"/>
        <v>20171.771259384055</v>
      </c>
      <c r="L397" s="25"/>
      <c r="N397" s="25">
        <f>'Combined Retirement'!$C$18/12</f>
        <v>39153.069999999992</v>
      </c>
      <c r="O397" s="25">
        <f t="shared" si="265"/>
        <v>11160.82546143035</v>
      </c>
      <c r="P397" s="25">
        <f t="shared" si="266"/>
        <v>27992.244538569641</v>
      </c>
      <c r="Q397" s="25">
        <f t="array" aca="1" ref="Q397" ca="1">INDEX('Isaac 401k'!L:L,MATCH('Retirement Calculator'!A397,'Isaac 401k'!N:N,0),0)</f>
        <v>1312589.5806504311</v>
      </c>
      <c r="R397" s="25">
        <f t="array" aca="1" ref="R397" ca="1">INDEX('Lorri 401b'!L:L,MATCH('Retirement Calculator'!A397,'Lorri 401b'!N:N,0),0)</f>
        <v>2832970.7030518525</v>
      </c>
      <c r="S397" s="25">
        <f t="shared" ca="1" si="267"/>
        <v>4145560.2837022836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7820.4732791855868</v>
      </c>
      <c r="K398" s="25">
        <f t="shared" si="264"/>
        <v>20171.771259384055</v>
      </c>
      <c r="L398" s="25"/>
      <c r="N398" s="25">
        <f>'Combined Retirement'!$C$18/12</f>
        <v>39153.069999999992</v>
      </c>
      <c r="O398" s="25">
        <f t="shared" si="265"/>
        <v>11160.82546143035</v>
      </c>
      <c r="P398" s="25">
        <f t="shared" si="266"/>
        <v>27992.244538569641</v>
      </c>
      <c r="Q398" s="25">
        <f t="array" aca="1" ref="Q398" ca="1">INDEX('Isaac 401k'!L:L,MATCH('Retirement Calculator'!A398,'Isaac 401k'!N:N,0),0)</f>
        <v>1310205.6453186257</v>
      </c>
      <c r="R398" s="25">
        <f t="array" aca="1" ref="R398" ca="1">INDEX('Lorri 401b'!L:L,MATCH('Retirement Calculator'!A398,'Lorri 401b'!N:N,0),0)</f>
        <v>2824518.9273416037</v>
      </c>
      <c r="S398" s="25">
        <f t="shared" ca="1" si="267"/>
        <v>4134724.5726602292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7820.4732791855868</v>
      </c>
      <c r="K399" s="25">
        <f t="shared" si="264"/>
        <v>20171.771259384055</v>
      </c>
      <c r="L399" s="25"/>
      <c r="N399" s="25">
        <f>'Combined Retirement'!$C$18/12</f>
        <v>39153.069999999992</v>
      </c>
      <c r="O399" s="25">
        <f t="shared" si="265"/>
        <v>11160.82546143035</v>
      </c>
      <c r="P399" s="25">
        <f t="shared" si="266"/>
        <v>27992.244538569641</v>
      </c>
      <c r="Q399" s="25">
        <f t="array" aca="1" ref="Q399" ca="1">INDEX('Isaac 401k'!L:L,MATCH('Retirement Calculator'!A399,'Isaac 401k'!N:N,0),0)</f>
        <v>1307811.7769229377</v>
      </c>
      <c r="R399" s="25">
        <f t="array" aca="1" ref="R399" ca="1">INDEX('Lorri 401b'!L:L,MATCH('Retirement Calculator'!A399,'Lorri 401b'!N:N,0),0)</f>
        <v>2816031.9358992288</v>
      </c>
      <c r="S399" s="25">
        <f t="shared" ca="1" si="267"/>
        <v>4123843.7128221663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7820.4732791855868</v>
      </c>
      <c r="K400" s="25">
        <f t="shared" si="264"/>
        <v>20171.771259384055</v>
      </c>
      <c r="L400" s="25"/>
      <c r="N400" s="25">
        <f>'Combined Retirement'!$C$18/12</f>
        <v>39153.069999999992</v>
      </c>
      <c r="O400" s="25">
        <f t="shared" si="265"/>
        <v>11160.82546143035</v>
      </c>
      <c r="P400" s="25">
        <f t="shared" si="266"/>
        <v>27992.244538569641</v>
      </c>
      <c r="Q400" s="25">
        <f t="array" aca="1" ref="Q400" ca="1">INDEX('Isaac 401k'!L:L,MATCH('Retirement Calculator'!A400,'Isaac 401k'!N:N,0),0)</f>
        <v>1305407.9340756012</v>
      </c>
      <c r="R400" s="25">
        <f t="array" aca="1" ref="R400" ca="1">INDEX('Lorri 401b'!L:L,MATCH('Retirement Calculator'!A400,'Lorri 401b'!N:N,0),0)</f>
        <v>2807509.5819925107</v>
      </c>
      <c r="S400" s="25">
        <f t="shared" ca="1" si="267"/>
        <v>4112917.5160681121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7820.4732791855868</v>
      </c>
      <c r="K401" s="25">
        <f t="shared" si="264"/>
        <v>20171.771259384055</v>
      </c>
      <c r="L401" s="25"/>
      <c r="N401" s="25">
        <f>'Combined Retirement'!$C$18/12</f>
        <v>39153.069999999992</v>
      </c>
      <c r="O401" s="25">
        <f t="shared" si="265"/>
        <v>11160.82546143035</v>
      </c>
      <c r="P401" s="25">
        <f t="shared" si="266"/>
        <v>27992.244538569641</v>
      </c>
      <c r="Q401" s="25">
        <f t="array" aca="1" ref="Q401" ca="1">INDEX('Isaac 401k'!L:L,MATCH('Retirement Calculator'!A401,'Isaac 401k'!N:N,0),0)</f>
        <v>1302994.0752164007</v>
      </c>
      <c r="R401" s="25">
        <f t="array" aca="1" ref="R401" ca="1">INDEX('Lorri 401b'!L:L,MATCH('Retirement Calculator'!A401,'Lorri 401b'!N:N,0),0)</f>
        <v>2798951.7182778479</v>
      </c>
      <c r="S401" s="25">
        <f t="shared" ca="1" si="267"/>
        <v>4101945.7934942488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7820.4732791855868</v>
      </c>
      <c r="K402" s="25">
        <f t="shared" si="264"/>
        <v>20171.771259384055</v>
      </c>
      <c r="L402" s="25"/>
      <c r="N402" s="25">
        <f>'Combined Retirement'!$C$18/12</f>
        <v>39153.069999999992</v>
      </c>
      <c r="O402" s="25">
        <f t="shared" si="265"/>
        <v>11160.82546143035</v>
      </c>
      <c r="P402" s="25">
        <f t="shared" si="266"/>
        <v>27992.244538569641</v>
      </c>
      <c r="Q402" s="25">
        <f t="array" aca="1" ref="Q402" ca="1">INDEX('Isaac 401k'!L:L,MATCH('Retirement Calculator'!A402,'Isaac 401k'!N:N,0),0)</f>
        <v>1300570.1586119535</v>
      </c>
      <c r="R402" s="25">
        <f t="array" aca="1" ref="R402" ca="1">INDEX('Lorri 401b'!L:L,MATCH('Retirement Calculator'!A402,'Lorri 401b'!N:N,0),0)</f>
        <v>2790358.1967977071</v>
      </c>
      <c r="S402" s="25">
        <f t="shared" ca="1" si="267"/>
        <v>4090928.3554096604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7820.4732791855868</v>
      </c>
      <c r="K403" s="25">
        <f t="shared" si="264"/>
        <v>20171.771259384055</v>
      </c>
      <c r="L403" s="25"/>
      <c r="N403" s="25">
        <f>'Combined Retirement'!$C$18/12</f>
        <v>39153.069999999992</v>
      </c>
      <c r="O403" s="25">
        <f t="shared" si="265"/>
        <v>11160.82546143035</v>
      </c>
      <c r="P403" s="25">
        <f t="shared" si="266"/>
        <v>27992.244538569641</v>
      </c>
      <c r="Q403" s="25">
        <f t="array" aca="1" ref="Q403" ca="1">INDEX('Isaac 401k'!L:L,MATCH('Retirement Calculator'!A403,'Isaac 401k'!N:N,0),0)</f>
        <v>1298136.1423549878</v>
      </c>
      <c r="R403" s="25">
        <f t="array" aca="1" ref="R403" ca="1">INDEX('Lorri 401b'!L:L,MATCH('Retirement Calculator'!A403,'Lorri 401b'!N:N,0),0)</f>
        <v>2781728.8689780659</v>
      </c>
      <c r="S403" s="25">
        <f t="shared" ca="1" si="267"/>
        <v>4079865.0113330539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7820.4732791855868</v>
      </c>
      <c r="K404" s="25">
        <f t="shared" si="264"/>
        <v>20171.771259384055</v>
      </c>
      <c r="L404" s="25"/>
      <c r="N404" s="25">
        <f>'Combined Retirement'!$C$18/12</f>
        <v>39153.069999999992</v>
      </c>
      <c r="O404" s="25">
        <f t="shared" si="265"/>
        <v>11160.82546143035</v>
      </c>
      <c r="P404" s="25">
        <f t="shared" si="266"/>
        <v>27992.244538569641</v>
      </c>
      <c r="Q404" s="25">
        <f t="array" aca="1" ref="Q404" ca="1">INDEX('Isaac 401k'!L:L,MATCH('Retirement Calculator'!A404,'Isaac 401k'!N:N,0),0)</f>
        <v>1295691.9843636181</v>
      </c>
      <c r="R404" s="25">
        <f t="array" aca="1" ref="R404" ca="1">INDEX('Lorri 401b'!L:L,MATCH('Retirement Calculator'!A404,'Lorri 401b'!N:N,0),0)</f>
        <v>2773063.5856258427</v>
      </c>
      <c r="S404" s="25">
        <f t="shared" ca="1" si="267"/>
        <v>4068755.5699894605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7820.4732791855868</v>
      </c>
      <c r="K405" s="25">
        <f t="shared" si="264"/>
        <v>20171.771259384055</v>
      </c>
      <c r="L405" s="25"/>
      <c r="N405" s="25">
        <f>'Combined Retirement'!$C$18/12</f>
        <v>39153.069999999992</v>
      </c>
      <c r="O405" s="25">
        <f t="shared" si="265"/>
        <v>11160.82546143035</v>
      </c>
      <c r="P405" s="25">
        <f t="shared" si="266"/>
        <v>27992.244538569641</v>
      </c>
      <c r="Q405" s="25">
        <f t="array" aca="1" ref="Q405" ca="1">INDEX('Isaac 401k'!L:L,MATCH('Retirement Calculator'!A405,'Isaac 401k'!N:N,0),0)</f>
        <v>1293237.6423806176</v>
      </c>
      <c r="R405" s="25">
        <f t="array" aca="1" ref="R405" ca="1">INDEX('Lorri 401b'!L:L,MATCH('Retirement Calculator'!A405,'Lorri 401b'!N:N,0),0)</f>
        <v>2764362.1969263186</v>
      </c>
      <c r="S405" s="25">
        <f t="shared" ca="1" si="267"/>
        <v>4057599.8393069361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7820.4732791855868</v>
      </c>
      <c r="K406" s="25">
        <f t="shared" si="264"/>
        <v>20171.771259384055</v>
      </c>
      <c r="L406" s="25"/>
      <c r="N406" s="25">
        <f>'Combined Retirement'!$C$18/12</f>
        <v>39153.069999999992</v>
      </c>
      <c r="O406" s="25">
        <f t="shared" si="265"/>
        <v>11160.82546143035</v>
      </c>
      <c r="P406" s="25">
        <f t="shared" si="266"/>
        <v>27992.244538569641</v>
      </c>
      <c r="Q406" s="25">
        <f t="array" aca="1" ref="Q406" ca="1">INDEX('Isaac 401k'!L:L,MATCH('Retirement Calculator'!A406,'Isaac 401k'!N:N,0),0)</f>
        <v>1290773.0739726878</v>
      </c>
      <c r="R406" s="25">
        <f t="array" aca="1" ref="R406" ca="1">INDEX('Lorri 401b'!L:L,MATCH('Retirement Calculator'!A406,'Lorri 401b'!N:N,0),0)</f>
        <v>2755624.5524405465</v>
      </c>
      <c r="S406" s="25">
        <f t="shared" ca="1" si="267"/>
        <v>4046397.6264132345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7820.4732791855868</v>
      </c>
      <c r="K407" s="25">
        <f t="shared" si="264"/>
        <v>20171.771259384055</v>
      </c>
      <c r="L407" s="25"/>
      <c r="N407" s="25">
        <f>'Combined Retirement'!$C$18/12</f>
        <v>39153.069999999992</v>
      </c>
      <c r="O407" s="25">
        <f t="shared" si="265"/>
        <v>11160.82546143035</v>
      </c>
      <c r="P407" s="25">
        <f t="shared" si="266"/>
        <v>27992.244538569641</v>
      </c>
      <c r="Q407" s="25">
        <f t="array" aca="1" ref="Q407" ca="1">INDEX('Isaac 401k'!L:L,MATCH('Retirement Calculator'!A407,'Isaac 401k'!N:N,0),0)</f>
        <v>1288298.2365297251</v>
      </c>
      <c r="R407" s="25">
        <f t="array" aca="1" ref="R407" ca="1">INDEX('Lorri 401b'!L:L,MATCH('Retirement Calculator'!A407,'Lorri 401b'!N:N,0),0)</f>
        <v>2746850.5011027502</v>
      </c>
      <c r="S407" s="25">
        <f t="shared" ca="1" si="267"/>
        <v>4035148.7376324753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7820.4732791855868</v>
      </c>
      <c r="K408" s="25">
        <f t="shared" si="264"/>
        <v>20171.771259384055</v>
      </c>
      <c r="L408" s="25"/>
      <c r="N408" s="25">
        <f>'Combined Retirement'!$C$18/12</f>
        <v>39153.069999999992</v>
      </c>
      <c r="O408" s="25">
        <f t="shared" si="265"/>
        <v>11160.82546143035</v>
      </c>
      <c r="P408" s="25">
        <f t="shared" si="266"/>
        <v>27992.244538569641</v>
      </c>
      <c r="Q408" s="25">
        <f t="array" aca="1" ref="Q408" ca="1">INDEX('Isaac 401k'!L:L,MATCH('Retirement Calculator'!A408,'Isaac 401k'!N:N,0),0)</f>
        <v>1285813.0872640836</v>
      </c>
      <c r="R408" s="25">
        <f t="array" aca="1" ref="R408" ca="1">INDEX('Lorri 401b'!L:L,MATCH('Retirement Calculator'!A408,'Lorri 401b'!N:N,0),0)</f>
        <v>2738039.8912177132</v>
      </c>
      <c r="S408" s="25">
        <f t="shared" ca="1" si="267"/>
        <v>4023852.9784817966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7820.4732791855868</v>
      </c>
      <c r="K409" s="25">
        <f t="shared" si="264"/>
        <v>20171.771259384055</v>
      </c>
      <c r="L409" s="25"/>
      <c r="N409" s="25">
        <f>'Combined Retirement'!$C$18/12</f>
        <v>39153.069999999992</v>
      </c>
      <c r="O409" s="25">
        <f t="shared" si="265"/>
        <v>11160.82546143035</v>
      </c>
      <c r="P409" s="25">
        <f t="shared" si="266"/>
        <v>27992.244538569641</v>
      </c>
      <c r="Q409" s="25">
        <f t="array" aca="1" ref="Q409" ca="1">INDEX('Isaac 401k'!L:L,MATCH('Retirement Calculator'!A409,'Isaac 401k'!N:N,0),0)</f>
        <v>1283317.583209835</v>
      </c>
      <c r="R409" s="25">
        <f t="array" aca="1" ref="R409" ca="1">INDEX('Lorri 401b'!L:L,MATCH('Retirement Calculator'!A409,'Lorri 401b'!N:N,0),0)</f>
        <v>2729192.5704581556</v>
      </c>
      <c r="S409" s="25">
        <f t="shared" ca="1" si="267"/>
        <v>4012510.1536679906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7820.4732791855868</v>
      </c>
      <c r="K410" s="25">
        <f t="shared" si="264"/>
        <v>20171.771259384055</v>
      </c>
      <c r="L410" s="25"/>
      <c r="N410" s="25">
        <f>'Combined Retirement'!$C$18/12</f>
        <v>39153.069999999992</v>
      </c>
      <c r="O410" s="25">
        <f t="shared" si="265"/>
        <v>11160.82546143035</v>
      </c>
      <c r="P410" s="25">
        <f t="shared" si="266"/>
        <v>27992.244538569641</v>
      </c>
      <c r="Q410" s="25">
        <f t="array" aca="1" ref="Q410" ca="1">INDEX('Isaac 401k'!L:L,MATCH('Retirement Calculator'!A410,'Isaac 401k'!N:N,0),0)</f>
        <v>1280811.6812220272</v>
      </c>
      <c r="R410" s="25">
        <f t="array" aca="1" ref="R410" ca="1">INDEX('Lorri 401b'!L:L,MATCH('Retirement Calculator'!A410,'Lorri 401b'!N:N,0),0)</f>
        <v>2720308.3858620995</v>
      </c>
      <c r="S410" s="25">
        <f t="shared" ca="1" si="267"/>
        <v>4001120.0670841266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7820.4732791855868</v>
      </c>
      <c r="K411" s="25">
        <f t="shared" si="264"/>
        <v>20171.771259384055</v>
      </c>
      <c r="L411" s="25"/>
      <c r="N411" s="25">
        <f>'Combined Retirement'!$C$18/12</f>
        <v>39153.069999999992</v>
      </c>
      <c r="O411" s="25">
        <f t="shared" si="265"/>
        <v>11160.82546143035</v>
      </c>
      <c r="P411" s="25">
        <f t="shared" si="266"/>
        <v>27992.244538569641</v>
      </c>
      <c r="Q411" s="25">
        <f t="array" aca="1" ref="Q411" ca="1">INDEX('Isaac 401k'!L:L,MATCH('Retirement Calculator'!A411,'Isaac 401k'!N:N,0),0)</f>
        <v>1278295.3379759367</v>
      </c>
      <c r="R411" s="25">
        <f t="array" aca="1" ref="R411" ca="1">INDEX('Lorri 401b'!L:L,MATCH('Retirement Calculator'!A411,'Lorri 401b'!N:N,0),0)</f>
        <v>2711387.1838302268</v>
      </c>
      <c r="S411" s="25">
        <f t="shared" ca="1" si="267"/>
        <v>3989682.5218061637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7820.4732791855868</v>
      </c>
      <c r="K412" s="25">
        <f t="shared" si="264"/>
        <v>20171.771259384055</v>
      </c>
      <c r="L412" s="25"/>
      <c r="N412" s="25">
        <f>'Combined Retirement'!$C$18/12</f>
        <v>39153.069999999992</v>
      </c>
      <c r="O412" s="25">
        <f t="shared" si="265"/>
        <v>11160.82546143035</v>
      </c>
      <c r="P412" s="25">
        <f t="shared" si="266"/>
        <v>27992.244538569641</v>
      </c>
      <c r="Q412" s="25">
        <f t="array" aca="1" ref="Q412" ca="1">INDEX('Isaac 401k'!L:L,MATCH('Retirement Calculator'!A412,'Isaac 401k'!N:N,0),0)</f>
        <v>1275768.5099663208</v>
      </c>
      <c r="R412" s="25">
        <f t="array" aca="1" ref="R412" ca="1">INDEX('Lorri 401b'!L:L,MATCH('Retirement Calculator'!A412,'Lorri 401b'!N:N,0),0)</f>
        <v>2702428.810123221</v>
      </c>
      <c r="S412" s="25">
        <f t="shared" ca="1" si="267"/>
        <v>3978197.3200895418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7820.4732791855868</v>
      </c>
      <c r="K413" s="25">
        <f t="shared" si="264"/>
        <v>20171.771259384055</v>
      </c>
      <c r="L413" s="25"/>
      <c r="N413" s="25">
        <f>'Combined Retirement'!$C$18/12</f>
        <v>39153.069999999992</v>
      </c>
      <c r="O413" s="25">
        <f t="shared" si="265"/>
        <v>11160.82546143035</v>
      </c>
      <c r="P413" s="25">
        <f t="shared" si="266"/>
        <v>27992.244538569641</v>
      </c>
      <c r="Q413" s="25">
        <f t="array" aca="1" ref="Q413" ca="1">INDEX('Isaac 401k'!L:L,MATCH('Retirement Calculator'!A413,'Isaac 401k'!N:N,0),0)</f>
        <v>1273231.153506665</v>
      </c>
      <c r="R413" s="25">
        <f t="array" aca="1" ref="R413" ca="1">INDEX('Lorri 401b'!L:L,MATCH('Retirement Calculator'!A413,'Lorri 401b'!N:N,0),0)</f>
        <v>2693433.1098591029</v>
      </c>
      <c r="S413" s="25">
        <f t="shared" ca="1" si="267"/>
        <v>3966664.2633657679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7820.4732791855868</v>
      </c>
      <c r="K414" s="25">
        <f t="shared" si="264"/>
        <v>20171.771259384055</v>
      </c>
      <c r="L414" s="25"/>
      <c r="N414" s="25">
        <f>'Combined Retirement'!$C$18/12</f>
        <v>39153.069999999992</v>
      </c>
      <c r="O414" s="25">
        <f t="shared" si="265"/>
        <v>11160.82546143035</v>
      </c>
      <c r="P414" s="25">
        <f t="shared" si="266"/>
        <v>27992.244538569641</v>
      </c>
      <c r="Q414" s="25">
        <f t="array" aca="1" ref="Q414" ca="1">INDEX('Isaac 401k'!L:L,MATCH('Retirement Calculator'!A414,'Isaac 401k'!N:N,0),0)</f>
        <v>1270683.2247284274</v>
      </c>
      <c r="R414" s="25">
        <f t="array" aca="1" ref="R414" ca="1">INDEX('Lorri 401b'!L:L,MATCH('Retirement Calculator'!A414,'Lorri 401b'!N:N,0),0)</f>
        <v>2684399.9275105507</v>
      </c>
      <c r="S414" s="25">
        <f t="shared" ca="1" si="267"/>
        <v>3955083.1522389781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7820.4732791855868</v>
      </c>
      <c r="K415" s="25">
        <f t="shared" si="264"/>
        <v>20171.771259384055</v>
      </c>
      <c r="L415" s="25"/>
      <c r="N415" s="25">
        <f>'Combined Retirement'!$C$18/12</f>
        <v>39153.069999999992</v>
      </c>
      <c r="O415" s="25">
        <f t="shared" si="265"/>
        <v>11160.82546143035</v>
      </c>
      <c r="P415" s="25">
        <f t="shared" si="266"/>
        <v>27992.244538569641</v>
      </c>
      <c r="Q415" s="25">
        <f t="array" aca="1" ref="Q415" ca="1">INDEX('Isaac 401k'!L:L,MATCH('Retirement Calculator'!A415,'Isaac 401k'!N:N,0),0)</f>
        <v>1268124.6795802803</v>
      </c>
      <c r="R415" s="25">
        <f t="array" aca="1" ref="R415" ca="1">INDEX('Lorri 401b'!L:L,MATCH('Retirement Calculator'!A415,'Lorri 401b'!N:N,0),0)</f>
        <v>2675329.1069022128</v>
      </c>
      <c r="S415" s="25">
        <f t="shared" ca="1" si="267"/>
        <v>3943453.7864824934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7820.4732791855868</v>
      </c>
      <c r="K416" s="25">
        <f t="shared" si="264"/>
        <v>20171.771259384055</v>
      </c>
      <c r="L416" s="25"/>
      <c r="N416" s="25">
        <f>'Combined Retirement'!$C$18/12</f>
        <v>39153.069999999992</v>
      </c>
      <c r="O416" s="25">
        <f t="shared" si="265"/>
        <v>11160.82546143035</v>
      </c>
      <c r="P416" s="25">
        <f t="shared" si="266"/>
        <v>27992.244538569641</v>
      </c>
      <c r="Q416" s="25">
        <f t="array" aca="1" ref="Q416" ca="1">INDEX('Isaac 401k'!L:L,MATCH('Retirement Calculator'!A416,'Isaac 401k'!N:N,0),0)</f>
        <v>1265555.4738273493</v>
      </c>
      <c r="R416" s="25">
        <f t="array" aca="1" ref="R416" ca="1">INDEX('Lorri 401b'!L:L,MATCH('Retirement Calculator'!A416,'Lorri 401b'!N:N,0),0)</f>
        <v>2666220.4912080071</v>
      </c>
      <c r="S416" s="25">
        <f t="shared" ca="1" si="267"/>
        <v>3931775.9650353566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7820.4732791855868</v>
      </c>
      <c r="K417" s="25">
        <f t="shared" si="264"/>
        <v>20171.771259384055</v>
      </c>
      <c r="L417" s="25"/>
      <c r="N417" s="25">
        <f>'Combined Retirement'!$C$18/12</f>
        <v>39153.069999999992</v>
      </c>
      <c r="O417" s="25">
        <f t="shared" si="265"/>
        <v>11160.82546143035</v>
      </c>
      <c r="P417" s="25">
        <f t="shared" si="266"/>
        <v>27992.244538569641</v>
      </c>
      <c r="Q417" s="25">
        <f t="array" aca="1" ref="Q417" ca="1">INDEX('Isaac 401k'!L:L,MATCH('Retirement Calculator'!A417,'Isaac 401k'!N:N,0),0)</f>
        <v>1262975.5630504477</v>
      </c>
      <c r="R417" s="25">
        <f t="array" aca="1" ref="R417" ca="1">INDEX('Lorri 401b'!L:L,MATCH('Retirement Calculator'!A417,'Lorri 401b'!N:N,0),0)</f>
        <v>2657073.9229484089</v>
      </c>
      <c r="S417" s="25">
        <f t="shared" ca="1" si="267"/>
        <v>3920049.4859988568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7820.4732791855868</v>
      </c>
      <c r="K418" s="25">
        <f t="shared" si="264"/>
        <v>20171.771259384055</v>
      </c>
      <c r="L418" s="25"/>
      <c r="N418" s="25">
        <f>'Combined Retirement'!$C$18/12</f>
        <v>39153.069999999992</v>
      </c>
      <c r="O418" s="25">
        <f t="shared" si="265"/>
        <v>11160.82546143035</v>
      </c>
      <c r="P418" s="25">
        <f t="shared" si="266"/>
        <v>27992.244538569641</v>
      </c>
      <c r="Q418" s="25">
        <f t="array" aca="1" ref="Q418" ca="1">INDEX('Isaac 401k'!L:L,MATCH('Retirement Calculator'!A418,'Isaac 401k'!N:N,0),0)</f>
        <v>1260384.902645309</v>
      </c>
      <c r="R418" s="25">
        <f t="array" aca="1" ref="R418" ca="1">INDEX('Lorri 401b'!L:L,MATCH('Retirement Calculator'!A418,'Lorri 401b'!N:N,0),0)</f>
        <v>2647889.2439877288</v>
      </c>
      <c r="S418" s="25">
        <f t="shared" ca="1" si="267"/>
        <v>3908274.1466330378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7820.4732791855868</v>
      </c>
      <c r="K419" s="25">
        <f t="shared" si="264"/>
        <v>20171.771259384055</v>
      </c>
      <c r="L419" s="25"/>
      <c r="N419" s="25">
        <f>'Combined Retirement'!$C$18/12</f>
        <v>39153.069999999992</v>
      </c>
      <c r="O419" s="25">
        <f t="shared" si="265"/>
        <v>11160.82546143035</v>
      </c>
      <c r="P419" s="25">
        <f t="shared" si="266"/>
        <v>27992.244538569641</v>
      </c>
      <c r="Q419" s="25">
        <f t="array" aca="1" ref="Q419" ca="1">INDEX('Isaac 401k'!L:L,MATCH('Retirement Calculator'!A419,'Isaac 401k'!N:N,0),0)</f>
        <v>1257783.4478218155</v>
      </c>
      <c r="R419" s="25">
        <f t="array" aca="1" ref="R419" ca="1">INDEX('Lorri 401b'!L:L,MATCH('Retirement Calculator'!A419,'Lorri 401b'!N:N,0),0)</f>
        <v>2638666.2955313795</v>
      </c>
      <c r="S419" s="25">
        <f t="shared" ca="1" si="267"/>
        <v>3896449.743353195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7820.4732791855868</v>
      </c>
      <c r="K420" s="25">
        <f t="shared" si="264"/>
        <v>20171.771259384055</v>
      </c>
      <c r="L420" s="25"/>
      <c r="N420" s="25">
        <f>'Combined Retirement'!$C$18/12</f>
        <v>39153.069999999992</v>
      </c>
      <c r="O420" s="25">
        <f t="shared" si="265"/>
        <v>11160.82546143035</v>
      </c>
      <c r="P420" s="25">
        <f t="shared" si="266"/>
        <v>27992.244538569641</v>
      </c>
      <c r="Q420" s="25">
        <f t="array" aca="1" ref="Q420" ca="1">INDEX('Isaac 401k'!L:L,MATCH('Retirement Calculator'!A420,'Isaac 401k'!N:N,0),0)</f>
        <v>1255171.1536032241</v>
      </c>
      <c r="R420" s="25">
        <f t="array" aca="1" ref="R420" ca="1">INDEX('Lorri 401b'!L:L,MATCH('Retirement Calculator'!A420,'Lorri 401b'!N:N,0),0)</f>
        <v>2629404.9181231288</v>
      </c>
      <c r="S420" s="25">
        <f t="shared" ca="1" si="267"/>
        <v>3884576.0717263529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7820.4732791855868</v>
      </c>
      <c r="K421" s="25">
        <f t="shared" si="264"/>
        <v>20171.771259384055</v>
      </c>
      <c r="L421" s="25"/>
      <c r="N421" s="25">
        <f>'Combined Retirement'!$C$18/12</f>
        <v>39153.069999999992</v>
      </c>
      <c r="O421" s="25">
        <f t="shared" si="265"/>
        <v>11160.82546143035</v>
      </c>
      <c r="P421" s="25">
        <f t="shared" si="266"/>
        <v>27992.244538569641</v>
      </c>
      <c r="Q421" s="25">
        <f t="array" aca="1" ref="Q421" ca="1">INDEX('Isaac 401k'!L:L,MATCH('Retirement Calculator'!A421,'Isaac 401k'!N:N,0),0)</f>
        <v>1252547.9748253888</v>
      </c>
      <c r="R421" s="25">
        <f t="array" aca="1" ref="R421" ca="1">INDEX('Lorri 401b'!L:L,MATCH('Retirement Calculator'!A421,'Lorri 401b'!N:N,0),0)</f>
        <v>2620104.9516423433</v>
      </c>
      <c r="S421" s="25">
        <f t="shared" ca="1" si="267"/>
        <v>3872652.9264677321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7820.4732791855868</v>
      </c>
      <c r="K422" s="25">
        <f t="shared" si="264"/>
        <v>20171.771259384055</v>
      </c>
      <c r="L422" s="25"/>
      <c r="N422" s="25">
        <f>'Combined Retirement'!$C$18/12</f>
        <v>39153.069999999992</v>
      </c>
      <c r="O422" s="25">
        <f t="shared" si="265"/>
        <v>11160.82546143035</v>
      </c>
      <c r="P422" s="25">
        <f t="shared" si="266"/>
        <v>27992.244538569641</v>
      </c>
      <c r="Q422" s="25">
        <f t="array" aca="1" ref="Q422" ca="1">INDEX('Isaac 401k'!L:L,MATCH('Retirement Calculator'!A422,'Isaac 401k'!N:N,0),0)</f>
        <v>1249913.8661359791</v>
      </c>
      <c r="R422" s="25">
        <f t="array" aca="1" ref="R422" ca="1">INDEX('Lorri 401b'!L:L,MATCH('Retirement Calculator'!A422,'Lorri 401b'!N:N,0),0)</f>
        <v>2610766.2353012213</v>
      </c>
      <c r="S422" s="25">
        <f t="shared" ca="1" si="267"/>
        <v>3860680.1014372003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7820.4732791855868</v>
      </c>
      <c r="K423" s="25">
        <f t="shared" si="264"/>
        <v>20171.771259384055</v>
      </c>
      <c r="L423" s="25"/>
      <c r="N423" s="25">
        <f>'Combined Retirement'!$C$18/12</f>
        <v>39153.069999999992</v>
      </c>
      <c r="O423" s="25">
        <f t="shared" si="265"/>
        <v>11160.82546143035</v>
      </c>
      <c r="P423" s="25">
        <f t="shared" si="266"/>
        <v>27992.244538569641</v>
      </c>
      <c r="Q423" s="25">
        <f t="array" aca="1" ref="Q423" ca="1">INDEX('Isaac 401k'!L:L,MATCH('Retirement Calculator'!A423,'Isaac 401k'!N:N,0),0)</f>
        <v>1247268.7819936967</v>
      </c>
      <c r="R423" s="25">
        <f t="array" aca="1" ref="R423" ca="1">INDEX('Lorri 401b'!L:L,MATCH('Retirement Calculator'!A423,'Lorri 401b'!N:N,0),0)</f>
        <v>2601388.6076420113</v>
      </c>
      <c r="S423" s="25">
        <f t="shared" ca="1" si="267"/>
        <v>3848657.3896357082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7820.4732791855868</v>
      </c>
      <c r="K424" s="25">
        <f t="shared" si="264"/>
        <v>20171.771259384055</v>
      </c>
      <c r="L424" s="25"/>
      <c r="N424" s="25">
        <f>'Combined Retirement'!$C$18/12</f>
        <v>39153.069999999992</v>
      </c>
      <c r="O424" s="25">
        <f t="shared" si="265"/>
        <v>11160.82546143035</v>
      </c>
      <c r="P424" s="25">
        <f t="shared" si="266"/>
        <v>27992.244538569641</v>
      </c>
      <c r="Q424" s="25">
        <f t="array" aca="1" ref="Q424" ca="1">INDEX('Isaac 401k'!L:L,MATCH('Retirement Calculator'!A424,'Isaac 401k'!N:N,0),0)</f>
        <v>1244612.6766674882</v>
      </c>
      <c r="R424" s="25">
        <f t="array" aca="1" ref="R424" ca="1">INDEX('Lorri 401b'!L:L,MATCH('Retirement Calculator'!A424,'Lorri 401b'!N:N,0),0)</f>
        <v>2591971.9065342215</v>
      </c>
      <c r="S424" s="25">
        <f t="shared" ca="1" si="267"/>
        <v>3836584.5832017097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7820.4732791855868</v>
      </c>
      <c r="K425" s="25">
        <f t="shared" si="264"/>
        <v>20171.771259384055</v>
      </c>
      <c r="L425" s="25"/>
      <c r="N425" s="25">
        <f>'Combined Retirement'!$C$18/12</f>
        <v>39153.069999999992</v>
      </c>
      <c r="O425" s="25">
        <f t="shared" si="265"/>
        <v>11160.82546143035</v>
      </c>
      <c r="P425" s="25">
        <f t="shared" si="266"/>
        <v>27992.244538569641</v>
      </c>
      <c r="Q425" s="25">
        <f t="array" aca="1" ref="Q425" ca="1">INDEX('Isaac 401k'!L:L,MATCH('Retirement Calculator'!A425,'Isaac 401k'!N:N,0),0)</f>
        <v>1241945.5042357538</v>
      </c>
      <c r="R425" s="25">
        <f t="array" aca="1" ref="R425" ca="1">INDEX('Lorri 401b'!L:L,MATCH('Retirement Calculator'!A425,'Lorri 401b'!N:N,0),0)</f>
        <v>2582515.9691718156</v>
      </c>
      <c r="S425" s="25">
        <f t="shared" ca="1" si="267"/>
        <v>3824461.4734075693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7820.4732791855868</v>
      </c>
      <c r="K426" s="25">
        <f t="shared" si="264"/>
        <v>20171.771259384055</v>
      </c>
      <c r="L426" s="25"/>
      <c r="N426" s="25">
        <f>'Combined Retirement'!$C$18/12</f>
        <v>39153.069999999992</v>
      </c>
      <c r="O426" s="25">
        <f t="shared" si="265"/>
        <v>11160.82546143035</v>
      </c>
      <c r="P426" s="25">
        <f t="shared" si="266"/>
        <v>27992.244538569641</v>
      </c>
      <c r="Q426" s="25">
        <f t="array" aca="1" ref="Q426" ca="1">INDEX('Isaac 401k'!L:L,MATCH('Retirement Calculator'!A426,'Isaac 401k'!N:N,0),0)</f>
        <v>1239267.2185855538</v>
      </c>
      <c r="R426" s="25">
        <f t="array" aca="1" ref="R426" ca="1">INDEX('Lorri 401b'!L:L,MATCH('Retirement Calculator'!A426,'Lorri 401b'!N:N,0),0)</f>
        <v>2573020.6320703998</v>
      </c>
      <c r="S426" s="25">
        <f t="shared" ca="1" si="267"/>
        <v>3812287.8506559534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7820.4732791855868</v>
      </c>
      <c r="K427" s="25">
        <f t="shared" si="264"/>
        <v>20171.771259384055</v>
      </c>
      <c r="L427" s="25"/>
      <c r="N427" s="25">
        <f>'Combined Retirement'!$C$18/12</f>
        <v>39153.069999999992</v>
      </c>
      <c r="O427" s="25">
        <f t="shared" si="265"/>
        <v>11160.82546143035</v>
      </c>
      <c r="P427" s="25">
        <f t="shared" si="266"/>
        <v>27992.244538569641</v>
      </c>
      <c r="Q427" s="25">
        <f t="array" aca="1" ref="Q427" ca="1">INDEX('Isaac 401k'!L:L,MATCH('Retirement Calculator'!A427,'Isaac 401k'!N:N,0),0)</f>
        <v>1236577.7734118113</v>
      </c>
      <c r="R427" s="25">
        <f t="array" aca="1" ref="R427" ca="1">INDEX('Lorri 401b'!L:L,MATCH('Retirement Calculator'!A427,'Lorri 401b'!N:N,0),0)</f>
        <v>2563485.731064395</v>
      </c>
      <c r="S427" s="25">
        <f t="shared" ca="1" si="267"/>
        <v>3800063.5044762064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7820.4732791855868</v>
      </c>
      <c r="K428" s="25">
        <f t="shared" si="264"/>
        <v>20171.771259384055</v>
      </c>
      <c r="L428" s="25"/>
      <c r="N428" s="25">
        <f>'Combined Retirement'!$C$18/12</f>
        <v>39153.069999999992</v>
      </c>
      <c r="O428" s="25">
        <f t="shared" si="265"/>
        <v>11160.82546143035</v>
      </c>
      <c r="P428" s="25">
        <f t="shared" si="266"/>
        <v>27992.244538569641</v>
      </c>
      <c r="Q428" s="25">
        <f t="array" aca="1" ref="Q428" ca="1">INDEX('Isaac 401k'!L:L,MATCH('Retirement Calculator'!A428,'Isaac 401k'!N:N,0),0)</f>
        <v>1233877.1222165118</v>
      </c>
      <c r="R428" s="25">
        <f t="array" aca="1" ref="R428" ca="1">INDEX('Lorri 401b'!L:L,MATCH('Retirement Calculator'!A428,'Lorri 401b'!N:N,0),0)</f>
        <v>2553911.1013041981</v>
      </c>
      <c r="S428" s="25">
        <f t="shared" ca="1" si="267"/>
        <v>3787788.2235207101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7820.4732791855868</v>
      </c>
      <c r="K429" s="25">
        <f t="shared" si="264"/>
        <v>20171.771259384055</v>
      </c>
      <c r="L429" s="25"/>
      <c r="N429" s="25">
        <f>'Combined Retirement'!$C$18/12</f>
        <v>39153.069999999992</v>
      </c>
      <c r="O429" s="25">
        <f t="shared" si="265"/>
        <v>11160.82546143035</v>
      </c>
      <c r="P429" s="25">
        <f t="shared" si="266"/>
        <v>27992.244538569641</v>
      </c>
      <c r="Q429" s="25">
        <f t="array" aca="1" ref="Q429" ca="1">INDEX('Isaac 401k'!L:L,MATCH('Retirement Calculator'!A429,'Isaac 401k'!N:N,0),0)</f>
        <v>1231165.2183078984</v>
      </c>
      <c r="R429" s="25">
        <f t="array" aca="1" ref="R429" ca="1">INDEX('Lorri 401b'!L:L,MATCH('Retirement Calculator'!A429,'Lorri 401b'!N:N,0),0)</f>
        <v>2544296.5772533338</v>
      </c>
      <c r="S429" s="25">
        <f t="shared" ca="1" si="267"/>
        <v>3775461.7955612321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7820.4732791855868</v>
      </c>
      <c r="K430" s="25">
        <f t="shared" si="264"/>
        <v>20171.771259384055</v>
      </c>
      <c r="L430" s="25"/>
      <c r="N430" s="25">
        <f>'Combined Retirement'!$C$18/12</f>
        <v>39153.069999999992</v>
      </c>
      <c r="O430" s="25">
        <f t="shared" si="265"/>
        <v>11160.82546143035</v>
      </c>
      <c r="P430" s="25">
        <f t="shared" si="266"/>
        <v>27992.244538569641</v>
      </c>
      <c r="Q430" s="25">
        <f t="array" aca="1" ref="Q430" ca="1">INDEX('Isaac 401k'!L:L,MATCH('Retirement Calculator'!A430,'Isaac 401k'!N:N,0),0)</f>
        <v>1228442.0147996657</v>
      </c>
      <c r="R430" s="25">
        <f t="array" aca="1" ref="R430" ca="1">INDEX('Lorri 401b'!L:L,MATCH('Retirement Calculator'!A430,'Lorri 401b'!N:N,0),0)</f>
        <v>2534641.9926855909</v>
      </c>
      <c r="S430" s="25">
        <f t="shared" ca="1" si="267"/>
        <v>3763084.0074852565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7820.4732791855868</v>
      </c>
      <c r="K431" s="25">
        <f t="shared" si="264"/>
        <v>20171.771259384055</v>
      </c>
      <c r="L431" s="25"/>
      <c r="N431" s="25">
        <f>'Combined Retirement'!$C$18/12</f>
        <v>39153.069999999992</v>
      </c>
      <c r="O431" s="25">
        <f t="shared" si="265"/>
        <v>11160.82546143035</v>
      </c>
      <c r="P431" s="25">
        <f t="shared" si="266"/>
        <v>27992.244538569641</v>
      </c>
      <c r="Q431" s="25">
        <f t="array" aca="1" ref="Q431" ca="1">INDEX('Isaac 401k'!L:L,MATCH('Retirement Calculator'!A431,'Isaac 401k'!N:N,0),0)</f>
        <v>1225707.4646101487</v>
      </c>
      <c r="R431" s="25">
        <f t="array" aca="1" ref="R431" ca="1">INDEX('Lorri 401b'!L:L,MATCH('Retirement Calculator'!A431,'Lorri 401b'!N:N,0),0)</f>
        <v>2524947.1806821493</v>
      </c>
      <c r="S431" s="25">
        <f t="shared" ca="1" si="267"/>
        <v>3750654.6452922979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7820.4732791855868</v>
      </c>
      <c r="K432" s="25">
        <f t="shared" si="264"/>
        <v>20171.771259384055</v>
      </c>
      <c r="L432" s="25"/>
      <c r="N432" s="25">
        <f>'Combined Retirement'!$C$18/12</f>
        <v>39153.069999999992</v>
      </c>
      <c r="O432" s="25">
        <f t="shared" si="265"/>
        <v>11160.82546143035</v>
      </c>
      <c r="P432" s="25">
        <f t="shared" si="266"/>
        <v>27992.244538569641</v>
      </c>
      <c r="Q432" s="25">
        <f t="array" aca="1" ref="Q432" ca="1">INDEX('Isaac 401k'!L:L,MATCH('Retirement Calculator'!A432,'Isaac 401k'!N:N,0),0)</f>
        <v>1222961.5204615088</v>
      </c>
      <c r="R432" s="25">
        <f t="array" aca="1" ref="R432" ca="1">INDEX('Lorri 401b'!L:L,MATCH('Retirement Calculator'!A432,'Lorri 401b'!N:N,0),0)</f>
        <v>2515211.9736286933</v>
      </c>
      <c r="S432" s="25">
        <f t="shared" ca="1" si="267"/>
        <v>3738173.4940902023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7820.4732791855868</v>
      </c>
      <c r="K433" s="25">
        <f t="shared" si="264"/>
        <v>20171.771259384055</v>
      </c>
      <c r="L433" s="25"/>
      <c r="N433" s="25">
        <f>'Combined Retirement'!$C$18/12</f>
        <v>39153.069999999992</v>
      </c>
      <c r="O433" s="25">
        <f t="shared" si="265"/>
        <v>11160.82546143035</v>
      </c>
      <c r="P433" s="25">
        <f t="shared" si="266"/>
        <v>27992.244538569641</v>
      </c>
      <c r="Q433" s="25">
        <f t="array" aca="1" ref="Q433" ca="1">INDEX('Isaac 401k'!L:L,MATCH('Retirement Calculator'!A433,'Isaac 401k'!N:N,0),0)</f>
        <v>1220204.1348789162</v>
      </c>
      <c r="R433" s="25">
        <f t="array" aca="1" ref="R433" ca="1">INDEX('Lorri 401b'!L:L,MATCH('Retirement Calculator'!A433,'Lorri 401b'!N:N,0),0)</f>
        <v>2505436.2032125145</v>
      </c>
      <c r="S433" s="25">
        <f t="shared" ca="1" si="267"/>
        <v>3725640.3380914307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7820.4732791855868</v>
      </c>
      <c r="K434" s="25">
        <f t="shared" si="264"/>
        <v>20171.771259384055</v>
      </c>
      <c r="L434" s="25"/>
      <c r="N434" s="25">
        <f>'Combined Retirement'!$C$18/12</f>
        <v>39153.069999999992</v>
      </c>
      <c r="O434" s="25">
        <f t="shared" si="265"/>
        <v>11160.82546143035</v>
      </c>
      <c r="P434" s="25">
        <f t="shared" si="266"/>
        <v>27992.244538569641</v>
      </c>
      <c r="Q434" s="25">
        <f t="array" aca="1" ref="Q434" ca="1">INDEX('Isaac 401k'!L:L,MATCH('Retirement Calculator'!A434,'Isaac 401k'!N:N,0),0)</f>
        <v>1217435.2601897295</v>
      </c>
      <c r="R434" s="25">
        <f t="array" aca="1" ref="R434" ca="1">INDEX('Lorri 401b'!L:L,MATCH('Retirement Calculator'!A434,'Lorri 401b'!N:N,0),0)</f>
        <v>2495619.7004196015</v>
      </c>
      <c r="S434" s="25">
        <f t="shared" ca="1" si="267"/>
        <v>3713054.9606093308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7820.4732791855868</v>
      </c>
      <c r="K435" s="25">
        <f t="shared" si="264"/>
        <v>20171.771259384055</v>
      </c>
      <c r="L435" s="25"/>
      <c r="N435" s="25">
        <f>'Combined Retirement'!$C$18/12</f>
        <v>39153.069999999992</v>
      </c>
      <c r="O435" s="25">
        <f t="shared" si="265"/>
        <v>11160.82546143035</v>
      </c>
      <c r="P435" s="25">
        <f t="shared" si="266"/>
        <v>27992.244538569641</v>
      </c>
      <c r="Q435" s="25">
        <f t="array" aca="1" ref="Q435" ca="1">INDEX('Isaac 401k'!L:L,MATCH('Retirement Calculator'!A435,'Isaac 401k'!N:N,0),0)</f>
        <v>1214654.8485226713</v>
      </c>
      <c r="R435" s="25">
        <f t="array" aca="1" ref="R435" ca="1">INDEX('Lorri 401b'!L:L,MATCH('Retirement Calculator'!A435,'Lorri 401b'!N:N,0),0)</f>
        <v>2485762.2955317181</v>
      </c>
      <c r="S435" s="25">
        <f t="shared" ca="1" si="267"/>
        <v>3700417.1440543896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7820.4732791855868</v>
      </c>
      <c r="K436" s="25">
        <f t="shared" si="264"/>
        <v>20171.771259384055</v>
      </c>
      <c r="L436" s="25"/>
      <c r="N436" s="25">
        <f>'Combined Retirement'!$C$18/12</f>
        <v>39153.069999999992</v>
      </c>
      <c r="O436" s="25">
        <f t="shared" si="265"/>
        <v>11160.82546143035</v>
      </c>
      <c r="P436" s="25">
        <f t="shared" si="266"/>
        <v>27992.244538569641</v>
      </c>
      <c r="Q436" s="25">
        <f t="array" aca="1" ref="Q436" ca="1">INDEX('Isaac 401k'!L:L,MATCH('Retirement Calculator'!A436,'Isaac 401k'!N:N,0),0)</f>
        <v>1211862.8518070001</v>
      </c>
      <c r="R436" s="25">
        <f t="array" aca="1" ref="R436" ca="1">INDEX('Lorri 401b'!L:L,MATCH('Retirement Calculator'!A436,'Lorri 401b'!N:N,0),0)</f>
        <v>2475863.8181234687</v>
      </c>
      <c r="S436" s="25">
        <f t="shared" ca="1" si="267"/>
        <v>3687726.6699304688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7820.4732791855868</v>
      </c>
      <c r="K437" s="25">
        <f t="shared" si="264"/>
        <v>20171.771259384055</v>
      </c>
      <c r="L437" s="25"/>
      <c r="N437" s="25">
        <f>'Combined Retirement'!$C$18/12</f>
        <v>39153.069999999992</v>
      </c>
      <c r="O437" s="25">
        <f t="shared" si="265"/>
        <v>11160.82546143035</v>
      </c>
      <c r="P437" s="25">
        <f t="shared" si="266"/>
        <v>27992.244538569641</v>
      </c>
      <c r="Q437" s="25">
        <f t="array" aca="1" ref="Q437" ca="1">INDEX('Isaac 401k'!L:L,MATCH('Retirement Calculator'!A437,'Isaac 401k'!N:N,0),0)</f>
        <v>1209059.2217716805</v>
      </c>
      <c r="R437" s="25">
        <f t="array" aca="1" ref="R437" ca="1">INDEX('Lorri 401b'!L:L,MATCH('Retirement Calculator'!A437,'Lorri 401b'!N:N,0),0)</f>
        <v>2465924.0970593514</v>
      </c>
      <c r="S437" s="25">
        <f t="shared" ca="1" si="267"/>
        <v>3674983.3188310321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7820.4732791855868</v>
      </c>
      <c r="K438" s="25">
        <f t="shared" si="264"/>
        <v>20171.771259384055</v>
      </c>
      <c r="L438" s="25"/>
      <c r="N438" s="25">
        <f>'Combined Retirement'!$C$18/12</f>
        <v>39153.069999999992</v>
      </c>
      <c r="O438" s="25">
        <f t="shared" si="265"/>
        <v>11160.82546143035</v>
      </c>
      <c r="P438" s="25">
        <f t="shared" si="266"/>
        <v>27992.244538569641</v>
      </c>
      <c r="Q438" s="25">
        <f t="array" aca="1" ref="Q438" ca="1">INDEX('Isaac 401k'!L:L,MATCH('Retirement Calculator'!A438,'Isaac 401k'!N:N,0),0)</f>
        <v>1206243.9099445469</v>
      </c>
      <c r="R438" s="25">
        <f t="array" aca="1" ref="R438" ca="1">INDEX('Lorri 401b'!L:L,MATCH('Retirement Calculator'!A438,'Lorri 401b'!N:N,0),0)</f>
        <v>2455942.9604908004</v>
      </c>
      <c r="S438" s="25">
        <f t="shared" ca="1" si="267"/>
        <v>3662186.8704353473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7820.4732791855868</v>
      </c>
      <c r="K439" s="25">
        <f t="shared" si="264"/>
        <v>20171.771259384055</v>
      </c>
      <c r="L439" s="25"/>
      <c r="N439" s="25">
        <f>'Combined Retirement'!$C$18/12</f>
        <v>39153.069999999992</v>
      </c>
      <c r="O439" s="25">
        <f t="shared" si="265"/>
        <v>11160.82546143035</v>
      </c>
      <c r="P439" s="25">
        <f t="shared" si="266"/>
        <v>27992.244538569641</v>
      </c>
      <c r="Q439" s="25">
        <f t="array" aca="1" ref="Q439" ca="1">INDEX('Isaac 401k'!L:L,MATCH('Retirement Calculator'!A439,'Isaac 401k'!N:N,0),0)</f>
        <v>1203416.867651467</v>
      </c>
      <c r="R439" s="25">
        <f t="array" aca="1" ref="R439" ca="1">INDEX('Lorri 401b'!L:L,MATCH('Retirement Calculator'!A439,'Lorri 401b'!N:N,0),0)</f>
        <v>2445920.2358532138</v>
      </c>
      <c r="S439" s="25">
        <f t="shared" ca="1" si="267"/>
        <v>3649337.103504681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7820.4732791855868</v>
      </c>
      <c r="K440" s="25">
        <f t="shared" si="264"/>
        <v>20171.771259384055</v>
      </c>
      <c r="L440" s="25"/>
      <c r="N440" s="25">
        <f>'Combined Retirement'!$C$18/12</f>
        <v>39153.069999999992</v>
      </c>
      <c r="O440" s="25">
        <f t="shared" si="265"/>
        <v>11160.82546143035</v>
      </c>
      <c r="P440" s="25">
        <f t="shared" si="266"/>
        <v>27992.244538569641</v>
      </c>
      <c r="Q440" s="25">
        <f t="array" aca="1" ref="Q440" ca="1">INDEX('Isaac 401k'!L:L,MATCH('Retirement Calculator'!A440,'Isaac 401k'!N:N,0),0)</f>
        <v>1200578.0460154992</v>
      </c>
      <c r="R440" s="25">
        <f t="array" aca="1" ref="R440" ca="1">INDEX('Lorri 401b'!L:L,MATCH('Retirement Calculator'!A440,'Lorri 401b'!N:N,0),0)</f>
        <v>2435855.7498629703</v>
      </c>
      <c r="S440" s="25">
        <f t="shared" ca="1" si="267"/>
        <v>3636433.7958784695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7820.4732791855868</v>
      </c>
      <c r="K441" s="25">
        <f t="shared" si="264"/>
        <v>20171.771259384055</v>
      </c>
      <c r="L441" s="25"/>
      <c r="N441" s="25">
        <f>'Combined Retirement'!$C$18/12</f>
        <v>39153.069999999992</v>
      </c>
      <c r="O441" s="25">
        <f t="shared" si="265"/>
        <v>11160.82546143035</v>
      </c>
      <c r="P441" s="25">
        <f t="shared" si="266"/>
        <v>27992.244538569641</v>
      </c>
      <c r="Q441" s="25">
        <f t="array" aca="1" ref="Q441" ca="1">INDEX('Isaac 401k'!L:L,MATCH('Retirement Calculator'!A441,'Isaac 401k'!N:N,0),0)</f>
        <v>1197727.3959560483</v>
      </c>
      <c r="R441" s="25">
        <f t="array" aca="1" ref="R441" ca="1">INDEX('Lorri 401b'!L:L,MATCH('Retirement Calculator'!A441,'Lorri 401b'!N:N,0),0)</f>
        <v>2425749.3285144344</v>
      </c>
      <c r="S441" s="25">
        <f t="shared" ca="1" si="267"/>
        <v>3623476.7244704827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7820.4732791855868</v>
      </c>
      <c r="K442" s="25">
        <f t="shared" si="264"/>
        <v>20171.771259384055</v>
      </c>
      <c r="L442" s="25"/>
      <c r="N442" s="25">
        <f>'Combined Retirement'!$C$18/12</f>
        <v>39153.069999999992</v>
      </c>
      <c r="O442" s="25">
        <f t="shared" si="265"/>
        <v>11160.82546143035</v>
      </c>
      <c r="P442" s="25">
        <f t="shared" si="266"/>
        <v>27992.244538569641</v>
      </c>
      <c r="Q442" s="25">
        <f t="array" aca="1" ref="Q442" ca="1">INDEX('Isaac 401k'!L:L,MATCH('Retirement Calculator'!A442,'Isaac 401k'!N:N,0),0)</f>
        <v>1194864.8681880163</v>
      </c>
      <c r="R442" s="25">
        <f t="array" aca="1" ref="R442" ca="1">INDEX('Lorri 401b'!L:L,MATCH('Retirement Calculator'!A442,'Lorri 401b'!N:N,0),0)</f>
        <v>2415600.7970769461</v>
      </c>
      <c r="S442" s="25">
        <f t="shared" ca="1" si="267"/>
        <v>3610465.6652649622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7820.4732791855868</v>
      </c>
      <c r="K443" s="25">
        <f t="shared" si="264"/>
        <v>20171.771259384055</v>
      </c>
      <c r="L443" s="25"/>
      <c r="N443" s="25">
        <f>'Combined Retirement'!$C$18/12</f>
        <v>39153.069999999992</v>
      </c>
      <c r="O443" s="25">
        <f t="shared" si="265"/>
        <v>11160.82546143035</v>
      </c>
      <c r="P443" s="25">
        <f t="shared" si="266"/>
        <v>27992.244538569641</v>
      </c>
      <c r="Q443" s="25">
        <f t="array" aca="1" ref="Q443" ca="1">INDEX('Isaac 401k'!L:L,MATCH('Retirement Calculator'!A443,'Isaac 401k'!N:N,0),0)</f>
        <v>1191990.4132209509</v>
      </c>
      <c r="R443" s="25">
        <f t="array" aca="1" ref="R443" ca="1">INDEX('Lorri 401b'!L:L,MATCH('Retirement Calculator'!A443,'Lorri 401b'!N:N,0),0)</f>
        <v>2405409.9800918018</v>
      </c>
      <c r="S443" s="25">
        <f t="shared" ca="1" si="267"/>
        <v>3597400.3933127527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7820.4732791855868</v>
      </c>
      <c r="K444" s="25">
        <f t="shared" si="264"/>
        <v>20171.771259384055</v>
      </c>
      <c r="L444" s="25"/>
      <c r="N444" s="25">
        <f>'Combined Retirement'!$C$18/12</f>
        <v>39153.069999999992</v>
      </c>
      <c r="O444" s="25">
        <f t="shared" si="265"/>
        <v>11160.82546143035</v>
      </c>
      <c r="P444" s="25">
        <f t="shared" si="266"/>
        <v>27992.244538569641</v>
      </c>
      <c r="Q444" s="25">
        <f t="array" aca="1" ref="Q444" ca="1">INDEX('Isaac 401k'!L:L,MATCH('Retirement Calculator'!A444,'Isaac 401k'!N:N,0),0)</f>
        <v>1189103.9813581894</v>
      </c>
      <c r="R444" s="25">
        <f t="array" aca="1" ref="R444" ca="1">INDEX('Lorri 401b'!L:L,MATCH('Retirement Calculator'!A444,'Lorri 401b'!N:N,0),0)</f>
        <v>2395176.7013692195</v>
      </c>
      <c r="S444" s="25">
        <f t="shared" ca="1" si="267"/>
        <v>3584280.6827274086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7820.4732791855868</v>
      </c>
      <c r="K445" s="25">
        <f t="shared" si="264"/>
        <v>20171.771259384055</v>
      </c>
      <c r="L445" s="25"/>
      <c r="N445" s="25">
        <f>'Combined Retirement'!$C$18/12</f>
        <v>39153.069999999992</v>
      </c>
      <c r="O445" s="25">
        <f t="shared" si="265"/>
        <v>11160.82546143035</v>
      </c>
      <c r="P445" s="25">
        <f t="shared" si="266"/>
        <v>27992.244538569641</v>
      </c>
      <c r="Q445" s="25">
        <f t="array" aca="1" ref="Q445" ca="1">INDEX('Isaac 401k'!L:L,MATCH('Retirement Calculator'!A445,'Isaac 401k'!N:N,0),0)</f>
        <v>1186205.5226959996</v>
      </c>
      <c r="R445" s="25">
        <f t="array" aca="1" ref="R445" ca="1">INDEX('Lorri 401b'!L:L,MATCH('Retirement Calculator'!A445,'Lorri 401b'!N:N,0),0)</f>
        <v>2384900.783985293</v>
      </c>
      <c r="S445" s="25">
        <f t="shared" ca="1" si="267"/>
        <v>3571106.3066812926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7820.4732791855868</v>
      </c>
      <c r="K446" s="25">
        <f t="shared" si="264"/>
        <v>20171.771259384055</v>
      </c>
      <c r="L446" s="25"/>
      <c r="N446" s="25">
        <f>'Combined Retirement'!$C$18/12</f>
        <v>39153.069999999992</v>
      </c>
      <c r="O446" s="25">
        <f t="shared" si="265"/>
        <v>11160.82546143035</v>
      </c>
      <c r="P446" s="25">
        <f t="shared" si="266"/>
        <v>27992.244538569641</v>
      </c>
      <c r="Q446" s="25">
        <f t="array" aca="1" ref="Q446" ca="1">INDEX('Isaac 401k'!L:L,MATCH('Retirement Calculator'!A446,'Isaac 401k'!N:N,0),0)</f>
        <v>1183294.9871227173</v>
      </c>
      <c r="R446" s="25">
        <f t="array" aca="1" ref="R446" ca="1">INDEX('Lorri 401b'!L:L,MATCH('Retirement Calculator'!A446,'Lorri 401b'!N:N,0),0)</f>
        <v>2374582.0502789333</v>
      </c>
      <c r="S446" s="25">
        <f t="shared" ca="1" si="267"/>
        <v>3557877.0374016506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7820.4732791855868</v>
      </c>
      <c r="K447" s="25">
        <f t="shared" si="264"/>
        <v>20171.771259384055</v>
      </c>
      <c r="L447" s="25"/>
      <c r="N447" s="25">
        <f>'Combined Retirement'!$C$18/12</f>
        <v>39153.069999999992</v>
      </c>
      <c r="O447" s="25">
        <f t="shared" si="265"/>
        <v>11160.82546143035</v>
      </c>
      <c r="P447" s="25">
        <f t="shared" si="266"/>
        <v>27992.244538569641</v>
      </c>
      <c r="Q447" s="25">
        <f t="array" aca="1" ref="Q447" ca="1">INDEX('Isaac 401k'!L:L,MATCH('Retirement Calculator'!A447,'Isaac 401k'!N:N,0),0)</f>
        <v>1180372.3243178797</v>
      </c>
      <c r="R447" s="25">
        <f t="array" aca="1" ref="R447" ca="1">INDEX('Lorri 401b'!L:L,MATCH('Retirement Calculator'!A447,'Lorri 401b'!N:N,0),0)</f>
        <v>2364220.3218487971</v>
      </c>
      <c r="S447" s="25">
        <f t="shared" ca="1" si="267"/>
        <v>3544592.6461666767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7820.4732791855868</v>
      </c>
      <c r="K448" s="25">
        <f t="shared" si="264"/>
        <v>20171.771259384055</v>
      </c>
      <c r="L448" s="25"/>
      <c r="N448" s="25">
        <f>'Combined Retirement'!$C$18/12</f>
        <v>39153.069999999992</v>
      </c>
      <c r="O448" s="25">
        <f t="shared" si="265"/>
        <v>11160.82546143035</v>
      </c>
      <c r="P448" s="25">
        <f t="shared" si="266"/>
        <v>27992.244538569641</v>
      </c>
      <c r="Q448" s="25">
        <f t="array" aca="1" ref="Q448" ca="1">INDEX('Isaac 401k'!L:L,MATCH('Retirement Calculator'!A448,'Isaac 401k'!N:N,0),0)</f>
        <v>1177437.4837513554</v>
      </c>
      <c r="R448" s="25">
        <f t="array" aca="1" ref="R448" ca="1">INDEX('Lorri 401b'!L:L,MATCH('Retirement Calculator'!A448,'Lorri 401b'!N:N,0),0)</f>
        <v>2353815.4195502023</v>
      </c>
      <c r="S448" s="25">
        <f t="shared" ca="1" si="267"/>
        <v>3531252.9033015575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7820.4732791855868</v>
      </c>
      <c r="K449" s="25">
        <f t="shared" si="264"/>
        <v>20171.771259384055</v>
      </c>
      <c r="L449" s="25"/>
      <c r="N449" s="25">
        <f>'Combined Retirement'!$C$18/12</f>
        <v>39153.069999999992</v>
      </c>
      <c r="O449" s="25">
        <f t="shared" si="265"/>
        <v>11160.82546143035</v>
      </c>
      <c r="P449" s="25">
        <f t="shared" si="266"/>
        <v>27992.244538569641</v>
      </c>
      <c r="Q449" s="25">
        <f t="array" aca="1" ref="Q449" ca="1">INDEX('Isaac 401k'!L:L,MATCH('Retirement Calculator'!A449,'Isaac 401k'!N:N,0),0)</f>
        <v>1174490.4146824705</v>
      </c>
      <c r="R449" s="25">
        <f t="array" aca="1" ref="R449" ca="1">INDEX('Lorri 401b'!L:L,MATCH('Retirement Calculator'!A449,'Lorri 401b'!N:N,0),0)</f>
        <v>2343367.16349203</v>
      </c>
      <c r="S449" s="25">
        <f t="shared" ca="1" si="267"/>
        <v>3517857.5781745007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7820.4732791855868</v>
      </c>
      <c r="K450" s="25">
        <f t="shared" si="264"/>
        <v>20171.771259384055</v>
      </c>
      <c r="L450" s="25"/>
      <c r="N450" s="25">
        <f>'Combined Retirement'!$C$18/12</f>
        <v>39153.069999999992</v>
      </c>
      <c r="O450" s="25">
        <f t="shared" si="265"/>
        <v>11160.82546143035</v>
      </c>
      <c r="P450" s="25">
        <f t="shared" si="266"/>
        <v>27992.244538569641</v>
      </c>
      <c r="Q450" s="25">
        <f t="array" aca="1" ref="Q450" ca="1">INDEX('Isaac 401k'!L:L,MATCH('Retirement Calculator'!A450,'Isaac 401k'!N:N,0),0)</f>
        <v>1171531.0661591319</v>
      </c>
      <c r="R450" s="25">
        <f t="array" aca="1" ref="R450" ca="1">INDEX('Lorri 401b'!L:L,MATCH('Retirement Calculator'!A450,'Lorri 401b'!N:N,0),0)</f>
        <v>2332875.3730336153</v>
      </c>
      <c r="S450" s="25">
        <f t="shared" ca="1" si="267"/>
        <v>3504406.4391927472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7820.4732791855868</v>
      </c>
      <c r="K451" s="25">
        <f t="shared" si="264"/>
        <v>20171.771259384055</v>
      </c>
      <c r="L451" s="25"/>
      <c r="N451" s="25">
        <f>'Combined Retirement'!$C$18/12</f>
        <v>39153.069999999992</v>
      </c>
      <c r="O451" s="25">
        <f t="shared" si="265"/>
        <v>11160.82546143035</v>
      </c>
      <c r="P451" s="25">
        <f t="shared" si="266"/>
        <v>27992.244538569641</v>
      </c>
      <c r="Q451" s="25">
        <f t="array" aca="1" ref="Q451" ca="1">INDEX('Isaac 401k'!L:L,MATCH('Retirement Calculator'!A451,'Isaac 401k'!N:N,0),0)</f>
        <v>1168559.3870169462</v>
      </c>
      <c r="R451" s="25">
        <f t="array" aca="1" ref="R451" ca="1">INDEX('Lorri 401b'!L:L,MATCH('Retirement Calculator'!A451,'Lorri 401b'!N:N,0),0)</f>
        <v>2322339.8667816236</v>
      </c>
      <c r="S451" s="25">
        <f t="shared" ca="1" si="267"/>
        <v>3490899.2537985696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7820.4732791855868</v>
      </c>
      <c r="K452" s="25">
        <f t="shared" si="264"/>
        <v>20171.771259384055</v>
      </c>
      <c r="L452" s="25"/>
      <c r="N452" s="25">
        <f>'Combined Retirement'!$C$18/12</f>
        <v>39153.069999999992</v>
      </c>
      <c r="O452" s="25">
        <f t="shared" si="265"/>
        <v>11160.82546143035</v>
      </c>
      <c r="P452" s="25">
        <f t="shared" si="266"/>
        <v>27992.244538569641</v>
      </c>
      <c r="Q452" s="25">
        <f t="array" aca="1" ref="Q452" ca="1">INDEX('Isaac 401k'!L:L,MATCH('Retirement Calculator'!A452,'Isaac 401k'!N:N,0),0)</f>
        <v>1165575.3258783347</v>
      </c>
      <c r="R452" s="25">
        <f t="array" aca="1" ref="R452" ca="1">INDEX('Lorri 401b'!L:L,MATCH('Retirement Calculator'!A452,'Lorri 401b'!N:N,0),0)</f>
        <v>2311760.4625869151</v>
      </c>
      <c r="S452" s="25">
        <f t="shared" ca="1" si="267"/>
        <v>3477335.7884652498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7820.4732791855868</v>
      </c>
      <c r="K453" s="25">
        <f t="shared" si="264"/>
        <v>20171.771259384055</v>
      </c>
      <c r="L453" s="25"/>
      <c r="N453" s="25">
        <f>'Combined Retirement'!$C$18/12</f>
        <v>39153.069999999992</v>
      </c>
      <c r="O453" s="25">
        <f t="shared" si="265"/>
        <v>11160.82546143035</v>
      </c>
      <c r="P453" s="25">
        <f t="shared" si="266"/>
        <v>27992.244538569641</v>
      </c>
      <c r="Q453" s="25">
        <f t="array" aca="1" ref="Q453" ca="1">INDEX('Isaac 401k'!L:L,MATCH('Retirement Calculator'!A453,'Isaac 401k'!N:N,0),0)</f>
        <v>1162578.8311516456</v>
      </c>
      <c r="R453" s="25">
        <f t="array" aca="1" ref="R453" ca="1">INDEX('Lorri 401b'!L:L,MATCH('Retirement Calculator'!A453,'Lorri 401b'!N:N,0),0)</f>
        <v>2301136.9775413955</v>
      </c>
      <c r="S453" s="25">
        <f t="shared" ca="1" si="267"/>
        <v>3463715.8086930411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7820.4732791855868</v>
      </c>
      <c r="K454" s="25">
        <f t="shared" si="264"/>
        <v>20171.771259384055</v>
      </c>
      <c r="L454" s="25"/>
      <c r="N454" s="25">
        <f>'Combined Retirement'!$C$18/12</f>
        <v>39153.069999999992</v>
      </c>
      <c r="O454" s="25">
        <f t="shared" si="265"/>
        <v>11160.82546143035</v>
      </c>
      <c r="P454" s="25">
        <f t="shared" si="266"/>
        <v>27992.244538569641</v>
      </c>
      <c r="Q454" s="25">
        <f t="array" aca="1" ref="Q454" ca="1">INDEX('Isaac 401k'!L:L,MATCH('Retirement Calculator'!A454,'Isaac 401k'!N:N,0),0)</f>
        <v>1159569.851030262</v>
      </c>
      <c r="R454" s="25">
        <f t="array" aca="1" ref="R454" ca="1">INDEX('Lorri 401b'!L:L,MATCH('Retirement Calculator'!A454,'Lorri 401b'!N:N,0),0)</f>
        <v>2290469.227974853</v>
      </c>
      <c r="S454" s="25">
        <f t="shared" ca="1" si="267"/>
        <v>3450039.0790051147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7820.4732791855868</v>
      </c>
      <c r="K455" s="25">
        <f t="shared" si="264"/>
        <v>20171.771259384055</v>
      </c>
      <c r="L455" s="25"/>
      <c r="N455" s="25">
        <f>'Combined Retirement'!$C$18/12</f>
        <v>39153.069999999992</v>
      </c>
      <c r="O455" s="25">
        <f t="shared" si="265"/>
        <v>11160.82546143035</v>
      </c>
      <c r="P455" s="25">
        <f t="shared" si="266"/>
        <v>27992.244538569641</v>
      </c>
      <c r="Q455" s="25">
        <f t="array" aca="1" ref="Q455" ca="1">INDEX('Isaac 401k'!L:L,MATCH('Retirement Calculator'!A455,'Isaac 401k'!N:N,0),0)</f>
        <v>1156548.3334917058</v>
      </c>
      <c r="R455" s="25">
        <f t="array" aca="1" ref="R455" ca="1">INDEX('Lorri 401b'!L:L,MATCH('Retirement Calculator'!A455,'Lorri 401b'!N:N,0),0)</f>
        <v>2279757.0294517833</v>
      </c>
      <c r="S455" s="25">
        <f t="shared" ca="1" si="267"/>
        <v>3436305.3629434891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7820.4732791855868</v>
      </c>
      <c r="K456" s="25">
        <f t="shared" si="264"/>
        <v>20171.771259384055</v>
      </c>
      <c r="L456" s="25"/>
      <c r="N456" s="25">
        <f>'Combined Retirement'!$C$18/12</f>
        <v>39153.069999999992</v>
      </c>
      <c r="O456" s="25">
        <f t="shared" si="265"/>
        <v>11160.82546143035</v>
      </c>
      <c r="P456" s="25">
        <f t="shared" si="266"/>
        <v>27992.244538569641</v>
      </c>
      <c r="Q456" s="25">
        <f t="array" aca="1" ref="Q456" ca="1">INDEX('Isaac 401k'!L:L,MATCH('Retirement Calculator'!A456,'Isaac 401k'!N:N,0),0)</f>
        <v>1153514.226296739</v>
      </c>
      <c r="R456" s="25">
        <f t="array" aca="1" ref="R456" ca="1">INDEX('Lorri 401b'!L:L,MATCH('Retirement Calculator'!A456,'Lorri 401b'!N:N,0),0)</f>
        <v>2269000.1967682005</v>
      </c>
      <c r="S456" s="25">
        <f t="shared" ca="1" si="267"/>
        <v>3422514.4230649397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7820.4732791855868</v>
      </c>
      <c r="K457" s="25">
        <f t="shared" si="264"/>
        <v>20171.771259384055</v>
      </c>
      <c r="L457" s="25"/>
      <c r="N457" s="25">
        <f>'Combined Retirement'!$C$18/12</f>
        <v>39153.069999999992</v>
      </c>
      <c r="O457" s="25">
        <f t="shared" si="265"/>
        <v>11160.82546143035</v>
      </c>
      <c r="P457" s="25">
        <f t="shared" si="266"/>
        <v>27992.244538569641</v>
      </c>
      <c r="Q457" s="25">
        <f t="array" aca="1" ref="Q457" ca="1">INDEX('Isaac 401k'!L:L,MATCH('Retirement Calculator'!A457,'Isaac 401k'!N:N,0),0)</f>
        <v>1150467.4769884599</v>
      </c>
      <c r="R457" s="25">
        <f t="array" aca="1" ref="R457" ca="1">INDEX('Lorri 401b'!L:L,MATCH('Retirement Calculator'!A457,'Lorri 401b'!N:N,0),0)</f>
        <v>2258198.5439484362</v>
      </c>
      <c r="S457" s="25">
        <f t="shared" ca="1" si="267"/>
        <v>3408666.0209368961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7820.4732791855868</v>
      </c>
      <c r="K458" s="25">
        <f t="shared" si="264"/>
        <v>20171.771259384055</v>
      </c>
      <c r="L458" s="25"/>
      <c r="N458" s="25">
        <f>'Combined Retirement'!$C$18/12</f>
        <v>39153.069999999992</v>
      </c>
      <c r="O458" s="25">
        <f t="shared" si="265"/>
        <v>11160.82546143035</v>
      </c>
      <c r="P458" s="25">
        <f t="shared" si="266"/>
        <v>27992.244538569641</v>
      </c>
      <c r="Q458" s="25">
        <f t="array" aca="1" ref="Q458" ca="1">INDEX('Isaac 401k'!L:L,MATCH('Retirement Calculator'!A458,'Isaac 401k'!N:N,0),0)</f>
        <v>1147408.0328913964</v>
      </c>
      <c r="R458" s="25">
        <f t="array" aca="1" ref="R458" ca="1">INDEX('Lorri 401b'!L:L,MATCH('Retirement Calculator'!A458,'Lorri 401b'!N:N,0),0)</f>
        <v>2247351.8842419228</v>
      </c>
      <c r="S458" s="25">
        <f t="shared" ca="1" si="267"/>
        <v>3394759.9171333192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7820.4732791855868</v>
      </c>
      <c r="K459" s="25">
        <f t="shared" si="264"/>
        <v>20171.771259384055</v>
      </c>
      <c r="L459" s="25"/>
      <c r="N459" s="25">
        <f>'Combined Retirement'!$C$18/12</f>
        <v>39153.069999999992</v>
      </c>
      <c r="O459" s="25">
        <f t="shared" si="265"/>
        <v>11160.82546143035</v>
      </c>
      <c r="P459" s="25">
        <f t="shared" si="266"/>
        <v>27992.244538569641</v>
      </c>
      <c r="Q459" s="25">
        <f t="array" aca="1" ref="Q459" ca="1">INDEX('Isaac 401k'!L:L,MATCH('Retirement Calculator'!A459,'Isaac 401k'!N:N,0),0)</f>
        <v>1144335.841110595</v>
      </c>
      <c r="R459" s="25">
        <f t="array" aca="1" ref="R459" ca="1">INDEX('Lorri 401b'!L:L,MATCH('Retirement Calculator'!A459,'Lorri 401b'!N:N,0),0)</f>
        <v>2236460.0301199658</v>
      </c>
      <c r="S459" s="25">
        <f t="shared" ca="1" si="267"/>
        <v>3380795.8712305608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7820.4732791855868</v>
      </c>
      <c r="K460" s="25">
        <f t="shared" si="264"/>
        <v>20171.771259384055</v>
      </c>
      <c r="L460" s="25"/>
      <c r="N460" s="25">
        <f>'Combined Retirement'!$C$18/12</f>
        <v>39153.069999999992</v>
      </c>
      <c r="O460" s="25">
        <f t="shared" si="265"/>
        <v>11160.82546143035</v>
      </c>
      <c r="P460" s="25">
        <f t="shared" si="266"/>
        <v>27992.244538569641</v>
      </c>
      <c r="Q460" s="25">
        <f t="array" aca="1" ref="Q460" ca="1">INDEX('Isaac 401k'!L:L,MATCH('Retirement Calculator'!A460,'Isaac 401k'!N:N,0),0)</f>
        <v>1141250.8485307069</v>
      </c>
      <c r="R460" s="25">
        <f t="array" aca="1" ref="R460" ca="1">INDEX('Lorri 401b'!L:L,MATCH('Retirement Calculator'!A460,'Lorri 401b'!N:N,0),0)</f>
        <v>2225522.7932725009</v>
      </c>
      <c r="S460" s="25">
        <f t="shared" ca="1" si="267"/>
        <v>3366773.6418032078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7820.4732791855868</v>
      </c>
      <c r="K461" s="25">
        <f t="shared" si="264"/>
        <v>20171.771259384055</v>
      </c>
      <c r="L461" s="25"/>
      <c r="N461" s="25">
        <f>'Combined Retirement'!$C$18/12</f>
        <v>39153.069999999992</v>
      </c>
      <c r="O461" s="25">
        <f t="shared" si="265"/>
        <v>11160.82546143035</v>
      </c>
      <c r="P461" s="25">
        <f t="shared" si="266"/>
        <v>27992.244538569641</v>
      </c>
      <c r="Q461" s="25">
        <f t="array" aca="1" ref="Q461" ca="1">INDEX('Isaac 401k'!L:L,MATCH('Retirement Calculator'!A461,'Isaac 401k'!N:N,0),0)</f>
        <v>1138153.0018150695</v>
      </c>
      <c r="R461" s="25">
        <f t="array" aca="1" ref="R461" ca="1">INDEX('Lorri 401b'!L:L,MATCH('Retirement Calculator'!A461,'Lorri 401b'!N:N,0),0)</f>
        <v>2214539.9846048378</v>
      </c>
      <c r="S461" s="25">
        <f t="shared" ca="1" si="267"/>
        <v>3352692.9864199073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7820.4732791855868</v>
      </c>
      <c r="K462" s="25">
        <f t="shared" si="264"/>
        <v>20171.771259384055</v>
      </c>
      <c r="L462" s="25"/>
      <c r="N462" s="25">
        <f>'Combined Retirement'!$C$18/12</f>
        <v>39153.069999999992</v>
      </c>
      <c r="O462" s="25">
        <f t="shared" si="265"/>
        <v>11160.82546143035</v>
      </c>
      <c r="P462" s="25">
        <f t="shared" si="266"/>
        <v>27992.244538569641</v>
      </c>
      <c r="Q462" s="25">
        <f t="array" aca="1" ref="Q462" ca="1">INDEX('Isaac 401k'!L:L,MATCH('Retirement Calculator'!A462,'Isaac 401k'!N:N,0),0)</f>
        <v>1135042.2474047835</v>
      </c>
      <c r="R462" s="25">
        <f t="array" aca="1" ref="R462" ca="1">INDEX('Lorri 401b'!L:L,MATCH('Retirement Calculator'!A462,'Lorri 401b'!N:N,0),0)</f>
        <v>2203511.4142343928</v>
      </c>
      <c r="S462" s="25">
        <f t="shared" ca="1" si="267"/>
        <v>3338553.6616391763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7820.4732791855868</v>
      </c>
      <c r="K463" s="25">
        <f t="shared" si="264"/>
        <v>20171.771259384055</v>
      </c>
      <c r="L463" s="25"/>
      <c r="N463" s="25">
        <f>'Combined Retirement'!$C$18/12</f>
        <v>39153.069999999992</v>
      </c>
      <c r="O463" s="25">
        <f t="shared" si="265"/>
        <v>11160.82546143035</v>
      </c>
      <c r="P463" s="25">
        <f t="shared" si="266"/>
        <v>27992.244538569641</v>
      </c>
      <c r="Q463" s="25">
        <f t="array" aca="1" ref="Q463" ca="1">INDEX('Isaac 401k'!L:L,MATCH('Retirement Calculator'!A463,'Isaac 401k'!N:N,0),0)</f>
        <v>1131918.5315177878</v>
      </c>
      <c r="R463" s="25">
        <f t="array" aca="1" ref="R463" ca="1">INDEX('Lorri 401b'!L:L,MATCH('Retirement Calculator'!A463,'Lorri 401b'!N:N,0),0)</f>
        <v>2192436.8914874042</v>
      </c>
      <c r="S463" s="25">
        <f t="shared" ca="1" si="267"/>
        <v>3324355.4230051921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7820.4732791855868</v>
      </c>
      <c r="K464" s="25">
        <f t="shared" si="264"/>
        <v>20171.771259384055</v>
      </c>
      <c r="L464" s="25"/>
      <c r="N464" s="25">
        <f>'Combined Retirement'!$C$18/12</f>
        <v>39153.069999999992</v>
      </c>
      <c r="O464" s="25">
        <f t="shared" si="265"/>
        <v>11160.82546143035</v>
      </c>
      <c r="P464" s="25">
        <f t="shared" si="266"/>
        <v>27992.244538569641</v>
      </c>
      <c r="Q464" s="25">
        <f t="array" aca="1" ref="Q464" ca="1">INDEX('Isaac 401k'!L:L,MATCH('Retirement Calculator'!A464,'Isaac 401k'!N:N,0),0)</f>
        <v>1128781.8001479297</v>
      </c>
      <c r="R464" s="25">
        <f t="array" aca="1" ref="R464" ca="1">INDEX('Lorri 401b'!L:L,MATCH('Retirement Calculator'!A464,'Lorri 401b'!N:N,0),0)</f>
        <v>2181316.2248956366</v>
      </c>
      <c r="S464" s="25">
        <f t="shared" ca="1" si="267"/>
        <v>3310098.0250435662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7820.4732791855868</v>
      </c>
      <c r="K465" s="25">
        <f t="shared" si="264"/>
        <v>20171.771259384055</v>
      </c>
      <c r="L465" s="25"/>
      <c r="N465" s="25">
        <f>'Combined Retirement'!$C$18/12</f>
        <v>39153.069999999992</v>
      </c>
      <c r="O465" s="25">
        <f t="shared" si="265"/>
        <v>11160.82546143035</v>
      </c>
      <c r="P465" s="25">
        <f t="shared" si="266"/>
        <v>27992.244538569641</v>
      </c>
      <c r="Q465" s="25">
        <f t="array" aca="1" ref="Q465" ca="1">INDEX('Isaac 401k'!L:L,MATCH('Retirement Calculator'!A465,'Isaac 401k'!N:N,0),0)</f>
        <v>1125631.9990640306</v>
      </c>
      <c r="R465" s="25">
        <f t="array" aca="1" ref="R465" ca="1">INDEX('Lorri 401b'!L:L,MATCH('Retirement Calculator'!A465,'Lorri 401b'!N:N,0),0)</f>
        <v>2170149.2221930702</v>
      </c>
      <c r="S465" s="25">
        <f t="shared" ca="1" si="267"/>
        <v>3295781.2212571008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7820.4732791855868</v>
      </c>
      <c r="K466" s="25">
        <f t="shared" si="264"/>
        <v>20171.771259384055</v>
      </c>
      <c r="L466" s="25"/>
      <c r="N466" s="25">
        <f>'Combined Retirement'!$C$18/12</f>
        <v>39153.069999999992</v>
      </c>
      <c r="O466" s="25">
        <f t="shared" si="265"/>
        <v>11160.82546143035</v>
      </c>
      <c r="P466" s="25">
        <f t="shared" si="266"/>
        <v>27992.244538569641</v>
      </c>
      <c r="Q466" s="25">
        <f t="array" aca="1" ref="Q466" ca="1">INDEX('Isaac 401k'!L:L,MATCH('Retirement Calculator'!A466,'Isaac 401k'!N:N,0),0)</f>
        <v>1122469.0738089485</v>
      </c>
      <c r="R466" s="25">
        <f t="array" aca="1" ref="R466" ca="1">INDEX('Lorri 401b'!L:L,MATCH('Retirement Calculator'!A466,'Lorri 401b'!N:N,0),0)</f>
        <v>2158935.6903125765</v>
      </c>
      <c r="S466" s="25">
        <f t="shared" ca="1" si="267"/>
        <v>3281404.764121525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7820.4732791855868</v>
      </c>
      <c r="K467" s="25">
        <f t="shared" si="264"/>
        <v>20171.771259384055</v>
      </c>
      <c r="L467" s="25"/>
      <c r="N467" s="25">
        <f>'Combined Retirement'!$C$18/12</f>
        <v>39153.069999999992</v>
      </c>
      <c r="O467" s="25">
        <f t="shared" si="265"/>
        <v>11160.82546143035</v>
      </c>
      <c r="P467" s="25">
        <f t="shared" si="266"/>
        <v>27992.244538569641</v>
      </c>
      <c r="Q467" s="25">
        <f t="array" aca="1" ref="Q467" ca="1">INDEX('Isaac 401k'!L:L,MATCH('Retirement Calculator'!A467,'Isaac 401k'!N:N,0),0)</f>
        <v>1119292.969698637</v>
      </c>
      <c r="R467" s="25">
        <f t="array" aca="1" ref="R467" ca="1">INDEX('Lorri 401b'!L:L,MATCH('Retirement Calculator'!A467,'Lorri 401b'!N:N,0),0)</f>
        <v>2147675.4353825804</v>
      </c>
      <c r="S467" s="25">
        <f t="shared" ca="1" si="267"/>
        <v>3266968.4050812172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7820.4732791855868</v>
      </c>
      <c r="K468" s="25">
        <f t="shared" si="264"/>
        <v>20171.771259384055</v>
      </c>
      <c r="L468" s="25"/>
      <c r="N468" s="25">
        <f>'Combined Retirement'!$C$18/12</f>
        <v>39153.069999999992</v>
      </c>
      <c r="O468" s="25">
        <f t="shared" si="265"/>
        <v>11160.82546143035</v>
      </c>
      <c r="P468" s="25">
        <f t="shared" si="266"/>
        <v>27992.244538569641</v>
      </c>
      <c r="Q468" s="25">
        <f t="array" aca="1" ref="Q468" ca="1">INDEX('Isaac 401k'!L:L,MATCH('Retirement Calculator'!A468,'Isaac 401k'!N:N,0),0)</f>
        <v>1116103.6318211991</v>
      </c>
      <c r="R468" s="25">
        <f t="array" aca="1" ref="R468" ca="1">INDEX('Lorri 401b'!L:L,MATCH('Retirement Calculator'!A468,'Lorri 401b'!N:N,0),0)</f>
        <v>2136368.2627237095</v>
      </c>
      <c r="S468" s="25">
        <f t="shared" ca="1" si="267"/>
        <v>3252471.8945449088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7820.4732791855868</v>
      </c>
      <c r="K469" s="25">
        <f t="shared" si="264"/>
        <v>20171.771259384055</v>
      </c>
      <c r="L469" s="25"/>
      <c r="N469" s="25">
        <f>'Combined Retirement'!$C$18/12</f>
        <v>39153.069999999992</v>
      </c>
      <c r="O469" s="25">
        <f t="shared" si="265"/>
        <v>11160.82546143035</v>
      </c>
      <c r="P469" s="25">
        <f t="shared" si="266"/>
        <v>27992.244538569641</v>
      </c>
      <c r="Q469" s="25">
        <f t="array" aca="1" ref="Q469" ca="1">INDEX('Isaac 401k'!L:L,MATCH('Retirement Calculator'!A469,'Isaac 401k'!N:N,0),0)</f>
        <v>1112901.0050359385</v>
      </c>
      <c r="R469" s="25">
        <f t="array" aca="1" ref="R469" ca="1">INDEX('Lorri 401b'!L:L,MATCH('Retirement Calculator'!A469,'Lorri 401b'!N:N,0),0)</f>
        <v>2125013.9768454265</v>
      </c>
      <c r="S469" s="25">
        <f t="shared" ca="1" si="267"/>
        <v>3237914.9818813652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7820.4732791855868</v>
      </c>
      <c r="K470" s="25">
        <f t="shared" si="264"/>
        <v>20171.771259384055</v>
      </c>
      <c r="L470" s="25"/>
      <c r="N470" s="25">
        <f>'Combined Retirement'!$C$18/12</f>
        <v>39153.069999999992</v>
      </c>
      <c r="O470" s="25">
        <f t="shared" si="265"/>
        <v>11160.82546143035</v>
      </c>
      <c r="P470" s="25">
        <f t="shared" si="266"/>
        <v>27992.244538569641</v>
      </c>
      <c r="Q470" s="25">
        <f t="array" aca="1" ref="Q470" ca="1">INDEX('Isaac 401k'!L:L,MATCH('Retirement Calculator'!A470,'Isaac 401k'!N:N,0),0)</f>
        <v>1109685.0339724061</v>
      </c>
      <c r="R470" s="25">
        <f t="array" aca="1" ref="R470" ca="1">INDEX('Lorri 401b'!L:L,MATCH('Retirement Calculator'!A470,'Lorri 401b'!N:N,0),0)</f>
        <v>2113612.3814426507</v>
      </c>
      <c r="S470" s="25">
        <f t="shared" ca="1" si="267"/>
        <v>3223297.415415057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7820.4732791855868</v>
      </c>
      <c r="K471" s="25">
        <f t="shared" si="264"/>
        <v>20171.771259384055</v>
      </c>
      <c r="L471" s="25"/>
      <c r="N471" s="25">
        <f>'Combined Retirement'!$C$18/12</f>
        <v>39153.069999999992</v>
      </c>
      <c r="O471" s="25">
        <f t="shared" si="265"/>
        <v>11160.82546143035</v>
      </c>
      <c r="P471" s="25">
        <f t="shared" si="266"/>
        <v>27992.244538569641</v>
      </c>
      <c r="Q471" s="25">
        <f t="array" aca="1" ref="Q471" ca="1">INDEX('Isaac 401k'!L:L,MATCH('Retirement Calculator'!A471,'Isaac 401k'!N:N,0),0)</f>
        <v>1106455.6630294423</v>
      </c>
      <c r="R471" s="25">
        <f t="array" aca="1" ref="R471" ca="1">INDEX('Lorri 401b'!L:L,MATCH('Retirement Calculator'!A471,'Lorri 401b'!N:N,0),0)</f>
        <v>2102163.2793923635</v>
      </c>
      <c r="S471" s="25">
        <f t="shared" ca="1" si="267"/>
        <v>3208618.942421806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7820.4732791855868</v>
      </c>
      <c r="K472" s="25">
        <f t="shared" si="264"/>
        <v>20171.771259384055</v>
      </c>
      <c r="L472" s="25"/>
      <c r="N472" s="25">
        <f>'Combined Retirement'!$C$18/12</f>
        <v>39153.069999999992</v>
      </c>
      <c r="O472" s="25">
        <f t="shared" si="265"/>
        <v>11160.82546143035</v>
      </c>
      <c r="P472" s="25">
        <f t="shared" si="266"/>
        <v>27992.244538569641</v>
      </c>
      <c r="Q472" s="25">
        <f t="array" aca="1" ref="Q472" ca="1">INDEX('Isaac 401k'!L:L,MATCH('Retirement Calculator'!A472,'Isaac 401k'!N:N,0),0)</f>
        <v>1103212.836374216</v>
      </c>
      <c r="R472" s="25">
        <f t="array" aca="1" ref="R472" ca="1">INDEX('Lorri 401b'!L:L,MATCH('Retirement Calculator'!A472,'Lorri 401b'!N:N,0),0)</f>
        <v>2090666.4727502002</v>
      </c>
      <c r="S472" s="25">
        <f t="shared" ca="1" si="267"/>
        <v>3193879.3091244162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7820.4732791855868</v>
      </c>
      <c r="K473" s="25">
        <f t="shared" si="264"/>
        <v>20171.771259384055</v>
      </c>
      <c r="L473" s="25"/>
      <c r="N473" s="25">
        <f>'Combined Retirement'!$C$18/12</f>
        <v>39153.069999999992</v>
      </c>
      <c r="O473" s="25">
        <f t="shared" si="265"/>
        <v>11160.82546143035</v>
      </c>
      <c r="P473" s="25">
        <f t="shared" si="266"/>
        <v>27992.244538569641</v>
      </c>
      <c r="Q473" s="25">
        <f t="array" aca="1" ref="Q473" ca="1">INDEX('Isaac 401k'!L:L,MATCH('Retirement Calculator'!A473,'Isaac 401k'!N:N,0),0)</f>
        <v>1099956.4979412598</v>
      </c>
      <c r="R473" s="25">
        <f t="array" aca="1" ref="R473" ca="1">INDEX('Lorri 401b'!L:L,MATCH('Retirement Calculator'!A473,'Lorri 401b'!N:N,0),0)</f>
        <v>2079121.7627470279</v>
      </c>
      <c r="S473" s="25">
        <f t="shared" ca="1" si="267"/>
        <v>3179078.2606882877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7820.4732791855868</v>
      </c>
      <c r="K474" s="25">
        <f t="shared" si="264"/>
        <v>20171.771259384055</v>
      </c>
      <c r="L474" s="25"/>
      <c r="N474" s="25">
        <f>'Combined Retirement'!$C$18/12</f>
        <v>39153.069999999992</v>
      </c>
      <c r="O474" s="25">
        <f t="shared" si="265"/>
        <v>11160.82546143035</v>
      </c>
      <c r="P474" s="25">
        <f t="shared" si="266"/>
        <v>27992.244538569641</v>
      </c>
      <c r="Q474" s="25">
        <f t="array" aca="1" ref="Q474" ca="1">INDEX('Isaac 401k'!L:L,MATCH('Retirement Calculator'!A474,'Isaac 401k'!N:N,0),0)</f>
        <v>1096686.5914314995</v>
      </c>
      <c r="R474" s="25">
        <f t="array" aca="1" ref="R474" ca="1">INDEX('Lorri 401b'!L:L,MATCH('Retirement Calculator'!A474,'Lorri 401b'!N:N,0),0)</f>
        <v>2067528.9497855091</v>
      </c>
      <c r="S474" s="25">
        <f t="shared" ca="1" si="267"/>
        <v>3164215.5412170086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7820.4732791855868</v>
      </c>
      <c r="K475" s="25">
        <f t="shared" si="264"/>
        <v>20171.771259384055</v>
      </c>
      <c r="L475" s="25"/>
      <c r="N475" s="25">
        <f>'Combined Retirement'!$C$18/12</f>
        <v>39153.069999999992</v>
      </c>
      <c r="O475" s="25">
        <f t="shared" si="265"/>
        <v>11160.82546143035</v>
      </c>
      <c r="P475" s="25">
        <f t="shared" si="266"/>
        <v>27992.244538569641</v>
      </c>
      <c r="Q475" s="25">
        <f t="array" aca="1" ref="Q475" ca="1">INDEX('Isaac 401k'!L:L,MATCH('Retirement Calculator'!A475,'Isaac 401k'!N:N,0),0)</f>
        <v>1093403.0603112818</v>
      </c>
      <c r="R475" s="25">
        <f t="array" aca="1" ref="R475" ca="1">INDEX('Lorri 401b'!L:L,MATCH('Retirement Calculator'!A475,'Lorri 401b'!N:N,0),0)</f>
        <v>2055887.8334366507</v>
      </c>
      <c r="S475" s="25">
        <f t="shared" ca="1" si="267"/>
        <v>3149290.8937479323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7820.4732791855868</v>
      </c>
      <c r="K476" s="25">
        <f t="shared" si="264"/>
        <v>20171.771259384055</v>
      </c>
      <c r="L476" s="25"/>
      <c r="N476" s="25">
        <f>'Combined Retirement'!$C$18/12</f>
        <v>39153.069999999992</v>
      </c>
      <c r="O476" s="25">
        <f t="shared" si="265"/>
        <v>11160.82546143035</v>
      </c>
      <c r="P476" s="25">
        <f t="shared" si="266"/>
        <v>27992.244538569641</v>
      </c>
      <c r="Q476" s="25">
        <f t="array" aca="1" ref="Q476" ca="1">INDEX('Isaac 401k'!L:L,MATCH('Retirement Calculator'!A476,'Isaac 401k'!N:N,0),0)</f>
        <v>1090105.8478113967</v>
      </c>
      <c r="R476" s="25">
        <f t="array" aca="1" ref="R476" ca="1">INDEX('Lorri 401b'!L:L,MATCH('Retirement Calculator'!A476,'Lorri 401b'!N:N,0),0)</f>
        <v>2044198.2124363387</v>
      </c>
      <c r="S476" s="25">
        <f t="shared" ca="1" si="267"/>
        <v>3134304.0602477351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7820.4732791855868</v>
      </c>
      <c r="K477" s="25">
        <f t="shared" si="264"/>
        <v>20171.771259384055</v>
      </c>
      <c r="L477" s="25"/>
      <c r="N477" s="25">
        <f>'Combined Retirement'!$C$18/12</f>
        <v>39153.069999999992</v>
      </c>
      <c r="O477" s="25">
        <f t="shared" si="265"/>
        <v>11160.82546143035</v>
      </c>
      <c r="P477" s="25">
        <f t="shared" si="266"/>
        <v>27992.244538569641</v>
      </c>
      <c r="Q477" s="25">
        <f t="array" aca="1" ref="Q477" ca="1">INDEX('Isaac 401k'!L:L,MATCH('Retirement Calculator'!A477,'Isaac 401k'!N:N,0),0)</f>
        <v>1086794.8969260952</v>
      </c>
      <c r="R477" s="25">
        <f t="array" aca="1" ref="R477" ca="1">INDEX('Lorri 401b'!L:L,MATCH('Retirement Calculator'!A477,'Lorri 401b'!N:N,0),0)</f>
        <v>2032459.8846818586</v>
      </c>
      <c r="S477" s="25">
        <f t="shared" ca="1" si="267"/>
        <v>3119254.7816079538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7820.4732791855868</v>
      </c>
      <c r="K478" s="25">
        <f t="shared" si="264"/>
        <v>20171.771259384055</v>
      </c>
      <c r="L478" s="25"/>
      <c r="N478" s="25">
        <f>'Combined Retirement'!$C$18/12</f>
        <v>39153.069999999992</v>
      </c>
      <c r="O478" s="25">
        <f t="shared" si="265"/>
        <v>11160.82546143035</v>
      </c>
      <c r="P478" s="25">
        <f t="shared" si="266"/>
        <v>27992.244538569641</v>
      </c>
      <c r="Q478" s="25">
        <f t="array" aca="1" ref="Q478" ca="1">INDEX('Isaac 401k'!L:L,MATCH('Retirement Calculator'!A478,'Isaac 401k'!N:N,0),0)</f>
        <v>1083470.150412105</v>
      </c>
      <c r="R478" s="25">
        <f t="array" aca="1" ref="R478" ca="1">INDEX('Lorri 401b'!L:L,MATCH('Retirement Calculator'!A478,'Lorri 401b'!N:N,0),0)</f>
        <v>2020672.6472284016</v>
      </c>
      <c r="S478" s="25">
        <f t="shared" ca="1" si="267"/>
        <v>3104142.7976405066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7820.4732791855868</v>
      </c>
      <c r="K479" s="25">
        <f t="shared" si="264"/>
        <v>20171.771259384055</v>
      </c>
      <c r="L479" s="25"/>
      <c r="N479" s="25">
        <f>'Combined Retirement'!$C$18/12</f>
        <v>39153.069999999992</v>
      </c>
      <c r="O479" s="25">
        <f t="shared" si="265"/>
        <v>11160.82546143035</v>
      </c>
      <c r="P479" s="25">
        <f t="shared" si="266"/>
        <v>27992.244538569641</v>
      </c>
      <c r="Q479" s="25">
        <f t="array" aca="1" ref="Q479" ca="1">INDEX('Isaac 401k'!L:L,MATCH('Retirement Calculator'!A479,'Isaac 401k'!N:N,0),0)</f>
        <v>1080131.55078764</v>
      </c>
      <c r="R479" s="25">
        <f t="array" aca="1" ref="R479" ca="1">INDEX('Lorri 401b'!L:L,MATCH('Retirement Calculator'!A479,'Lorri 401b'!N:N,0),0)</f>
        <v>2008836.2962855552</v>
      </c>
      <c r="S479" s="25">
        <f t="shared" ca="1" si="267"/>
        <v>3088967.8470731955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7820.4732791855868</v>
      </c>
      <c r="K480" s="25">
        <f t="shared" si="264"/>
        <v>20171.771259384055</v>
      </c>
      <c r="L480" s="25"/>
      <c r="N480" s="25">
        <f>'Combined Retirement'!$C$18/12</f>
        <v>39153.069999999992</v>
      </c>
      <c r="O480" s="25">
        <f t="shared" si="265"/>
        <v>11160.82546143035</v>
      </c>
      <c r="P480" s="25">
        <f t="shared" si="266"/>
        <v>27992.244538569641</v>
      </c>
      <c r="Q480" s="25">
        <f t="array" aca="1" ref="Q480" ca="1">INDEX('Isaac 401k'!L:L,MATCH('Retirement Calculator'!A480,'Isaac 401k'!N:N,0),0)</f>
        <v>1076779.0403314063</v>
      </c>
      <c r="R480" s="25">
        <f t="array" aca="1" ref="R480" ca="1">INDEX('Lorri 401b'!L:L,MATCH('Retirement Calculator'!A480,'Lorri 401b'!N:N,0),0)</f>
        <v>1996950.6272137803</v>
      </c>
      <c r="S480" s="25">
        <f t="shared" ca="1" si="267"/>
        <v>3073729.6675451864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7820.4732791855868</v>
      </c>
      <c r="K481" s="25">
        <f t="shared" si="264"/>
        <v>20171.771259384055</v>
      </c>
      <c r="L481" s="25"/>
      <c r="N481" s="25">
        <f>'Combined Retirement'!$C$18/12</f>
        <v>39153.069999999992</v>
      </c>
      <c r="O481" s="25">
        <f t="shared" si="265"/>
        <v>11160.82546143035</v>
      </c>
      <c r="P481" s="25">
        <f t="shared" si="266"/>
        <v>27992.244538569641</v>
      </c>
      <c r="Q481" s="25">
        <f t="array" aca="1" ref="Q481" ca="1">INDEX('Isaac 401k'!L:L,MATCH('Retirement Calculator'!A481,'Isaac 401k'!N:N,0),0)</f>
        <v>1073412.561081605</v>
      </c>
      <c r="R481" s="25">
        <f t="array" aca="1" ref="R481" ca="1">INDEX('Lorri 401b'!L:L,MATCH('Retirement Calculator'!A481,'Lorri 401b'!N:N,0),0)</f>
        <v>1985015.434520873</v>
      </c>
      <c r="S481" s="25">
        <f t="shared" ca="1" si="267"/>
        <v>3058427.9956024783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7820.4732791855868</v>
      </c>
      <c r="K482" s="25">
        <f t="shared" si="264"/>
        <v>20171.771259384055</v>
      </c>
      <c r="L482" s="25"/>
      <c r="N482" s="25">
        <f>'Combined Retirement'!$C$18/12</f>
        <v>39153.069999999992</v>
      </c>
      <c r="O482" s="25">
        <f t="shared" si="265"/>
        <v>11160.82546143035</v>
      </c>
      <c r="P482" s="25">
        <f t="shared" si="266"/>
        <v>27992.244538569641</v>
      </c>
      <c r="Q482" s="25">
        <f t="array" aca="1" ref="Q482" ca="1">INDEX('Isaac 401k'!L:L,MATCH('Retirement Calculator'!A482,'Isaac 401k'!N:N,0),0)</f>
        <v>1070032.0548349295</v>
      </c>
      <c r="R482" s="25">
        <f t="array" aca="1" ref="R482" ca="1">INDEX('Lorri 401b'!L:L,MATCH('Retirement Calculator'!A482,'Lorri 401b'!N:N,0),0)</f>
        <v>1973030.5118584118</v>
      </c>
      <c r="S482" s="25">
        <f t="shared" ca="1" si="267"/>
        <v>3043062.5666933414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7820.4732791855868</v>
      </c>
      <c r="K483" s="25">
        <f t="shared" si="264"/>
        <v>20171.771259384055</v>
      </c>
      <c r="L483" s="25"/>
      <c r="N483" s="25">
        <f>'Combined Retirement'!$C$18/12</f>
        <v>39153.069999999992</v>
      </c>
      <c r="O483" s="25">
        <f t="shared" si="265"/>
        <v>11160.82546143035</v>
      </c>
      <c r="P483" s="25">
        <f t="shared" si="266"/>
        <v>27992.244538569641</v>
      </c>
      <c r="Q483" s="25">
        <f t="array" aca="1" ref="Q483" ca="1">INDEX('Isaac 401k'!L:L,MATCH('Retirement Calculator'!A483,'Isaac 401k'!N:N,0),0)</f>
        <v>1066637.4631455594</v>
      </c>
      <c r="R483" s="25">
        <f t="array" aca="1" ref="R483" ca="1">INDEX('Lorri 401b'!L:L,MATCH('Retirement Calculator'!A483,'Lorri 401b'!N:N,0),0)</f>
        <v>1960995.6520181904</v>
      </c>
      <c r="S483" s="25">
        <f t="shared" ca="1" si="267"/>
        <v>3027633.11516375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7820.4732791855868</v>
      </c>
      <c r="K484" s="25">
        <f t="shared" si="264"/>
        <v>20171.771259384055</v>
      </c>
      <c r="L484" s="25"/>
      <c r="N484" s="25">
        <f>'Combined Retirement'!$C$18/12</f>
        <v>39153.069999999992</v>
      </c>
      <c r="O484" s="25">
        <f t="shared" si="265"/>
        <v>11160.82546143035</v>
      </c>
      <c r="P484" s="25">
        <f t="shared" si="266"/>
        <v>27992.244538569641</v>
      </c>
      <c r="Q484" s="25">
        <f t="array" aca="1" ref="Q484" ca="1">INDEX('Isaac 401k'!L:L,MATCH('Retirement Calculator'!A484,'Isaac 401k'!N:N,0),0)</f>
        <v>1063228.7273241503</v>
      </c>
      <c r="R484" s="25">
        <f t="array" aca="1" ref="R484" ca="1">INDEX('Lorri 401b'!L:L,MATCH('Retirement Calculator'!A484,'Lorri 401b'!N:N,0),0)</f>
        <v>1948910.6469286347</v>
      </c>
      <c r="S484" s="25">
        <f t="shared" ca="1" si="267"/>
        <v>3012139.374252785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7820.4732791855868</v>
      </c>
      <c r="K485" s="25">
        <f t="shared" si="264"/>
        <v>20171.771259384055</v>
      </c>
      <c r="L485" s="25"/>
      <c r="N485" s="25">
        <f>'Combined Retirement'!$C$18/12</f>
        <v>39153.069999999992</v>
      </c>
      <c r="O485" s="25">
        <f t="shared" si="265"/>
        <v>11160.82546143035</v>
      </c>
      <c r="P485" s="25">
        <f t="shared" si="266"/>
        <v>27992.244538569641</v>
      </c>
      <c r="Q485" s="25">
        <f t="array" aca="1" ref="Q485" ca="1">INDEX('Isaac 401k'!L:L,MATCH('Retirement Calculator'!A485,'Isaac 401k'!N:N,0),0)</f>
        <v>1059805.7884368186</v>
      </c>
      <c r="R485" s="25">
        <f t="array" aca="1" ref="R485" ca="1">INDEX('Lorri 401b'!L:L,MATCH('Retirement Calculator'!A485,'Lorri 401b'!N:N,0),0)</f>
        <v>1936775.2876512059</v>
      </c>
      <c r="S485" s="25">
        <f t="shared" ca="1" si="267"/>
        <v>2996581.0760880243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7820.4732791855868</v>
      </c>
      <c r="K486" s="25">
        <f t="shared" si="264"/>
        <v>20171.771259384055</v>
      </c>
      <c r="L486" s="25"/>
      <c r="N486" s="25">
        <f>'Combined Retirement'!$C$18/12</f>
        <v>39153.069999999992</v>
      </c>
      <c r="O486" s="25">
        <f t="shared" si="265"/>
        <v>11160.82546143035</v>
      </c>
      <c r="P486" s="25">
        <f t="shared" si="266"/>
        <v>27992.244538569641</v>
      </c>
      <c r="Q486" s="25">
        <f t="array" aca="1" ref="Q486" ca="1">INDEX('Isaac 401k'!L:L,MATCH('Retirement Calculator'!A486,'Isaac 401k'!N:N,0),0)</f>
        <v>1056368.5873041232</v>
      </c>
      <c r="R486" s="25">
        <f t="array" aca="1" ref="R486" ca="1">INDEX('Lorri 401b'!L:L,MATCH('Retirement Calculator'!A486,'Lorri 401b'!N:N,0),0)</f>
        <v>1924589.3643767878</v>
      </c>
      <c r="S486" s="25">
        <f t="shared" ca="1" si="267"/>
        <v>2980957.9516809108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7820.4732791855868</v>
      </c>
      <c r="K487" s="25">
        <f t="shared" si="264"/>
        <v>20171.771259384055</v>
      </c>
      <c r="L487" s="25"/>
      <c r="N487" s="25">
        <f>'Combined Retirement'!$C$18/12</f>
        <v>39153.069999999992</v>
      </c>
      <c r="O487" s="25">
        <f t="shared" si="265"/>
        <v>11160.82546143035</v>
      </c>
      <c r="P487" s="25">
        <f t="shared" si="266"/>
        <v>27992.244538569641</v>
      </c>
      <c r="Q487" s="25">
        <f t="array" aca="1" ref="Q487" ca="1">INDEX('Isaac 401k'!L:L,MATCH('Retirement Calculator'!A487,'Isaac 401k'!N:N,0),0)</f>
        <v>1052917.0645000415</v>
      </c>
      <c r="R487" s="25">
        <f t="array" aca="1" ref="R487" ca="1">INDEX('Lorri 401b'!L:L,MATCH('Retirement Calculator'!A487,'Lorri 401b'!N:N,0),0)</f>
        <v>1912352.6664220598</v>
      </c>
      <c r="S487" s="25">
        <f t="shared" ca="1" si="267"/>
        <v>2965269.7309221011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7820.4732791855868</v>
      </c>
      <c r="K488" s="25">
        <f t="shared" si="264"/>
        <v>20171.771259384055</v>
      </c>
      <c r="L488" s="25"/>
      <c r="N488" s="25">
        <f>'Combined Retirement'!$C$18/12</f>
        <v>39153.069999999992</v>
      </c>
      <c r="O488" s="25">
        <f t="shared" si="265"/>
        <v>11160.82546143035</v>
      </c>
      <c r="P488" s="25">
        <f t="shared" si="266"/>
        <v>27992.244538569641</v>
      </c>
      <c r="Q488" s="25">
        <f t="array" aca="1" ref="Q488" ca="1">INDEX('Isaac 401k'!L:L,MATCH('Retirement Calculator'!A488,'Isaac 401k'!N:N,0),0)</f>
        <v>1049451.1603509428</v>
      </c>
      <c r="R488" s="25">
        <f t="array" aca="1" ref="R488" ca="1">INDEX('Lorri 401b'!L:L,MATCH('Retirement Calculator'!A488,'Lorri 401b'!N:N,0),0)</f>
        <v>1900064.9822258535</v>
      </c>
      <c r="S488" s="25">
        <f t="shared" ca="1" si="267"/>
        <v>2949516.142576796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7820.4732791855868</v>
      </c>
      <c r="K489" s="25">
        <f t="shared" si="264"/>
        <v>20171.771259384055</v>
      </c>
      <c r="L489" s="25"/>
      <c r="N489" s="25">
        <f>'Combined Retirement'!$C$18/12</f>
        <v>39153.069999999992</v>
      </c>
      <c r="O489" s="25">
        <f t="shared" si="265"/>
        <v>11160.82546143035</v>
      </c>
      <c r="P489" s="25">
        <f t="shared" si="266"/>
        <v>27992.244538569641</v>
      </c>
      <c r="Q489" s="25">
        <f t="array" aca="1" ref="Q489" ca="1">INDEX('Isaac 401k'!L:L,MATCH('Retirement Calculator'!A489,'Isaac 401k'!N:N,0),0)</f>
        <v>1045970.8149345561</v>
      </c>
      <c r="R489" s="25">
        <f t="array" aca="1" ref="R489" ca="1">INDEX('Lorri 401b'!L:L,MATCH('Retirement Calculator'!A489,'Lorri 401b'!N:N,0),0)</f>
        <v>1887726.0993454964</v>
      </c>
      <c r="S489" s="25">
        <f t="shared" ca="1" si="267"/>
        <v>2933696.9142800523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7820.4732791855868</v>
      </c>
      <c r="K490" s="25">
        <f t="shared" si="264"/>
        <v>20171.771259384055</v>
      </c>
      <c r="L490" s="25"/>
      <c r="N490" s="25">
        <f>'Combined Retirement'!$C$18/12</f>
        <v>39153.069999999992</v>
      </c>
      <c r="O490" s="25">
        <f t="shared" si="265"/>
        <v>11160.82546143035</v>
      </c>
      <c r="P490" s="25">
        <f t="shared" si="266"/>
        <v>27992.244538569641</v>
      </c>
      <c r="Q490" s="25">
        <f t="array" aca="1" ref="Q490" ca="1">INDEX('Isaac 401k'!L:L,MATCH('Retirement Calculator'!A490,'Isaac 401k'!N:N,0),0)</f>
        <v>1042475.9680789346</v>
      </c>
      <c r="R490" s="25">
        <f t="array" aca="1" ref="R490" ca="1">INDEX('Lorri 401b'!L:L,MATCH('Retirement Calculator'!A490,'Lorri 401b'!N:N,0),0)</f>
        <v>1875335.8044531378</v>
      </c>
      <c r="S490" s="25">
        <f t="shared" ca="1" si="267"/>
        <v>2917811.7725320724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7820.4732791855868</v>
      </c>
      <c r="K491" s="25">
        <f t="shared" si="264"/>
        <v>20171.771259384055</v>
      </c>
      <c r="L491" s="25"/>
      <c r="N491" s="25">
        <f>'Combined Retirement'!$C$18/12</f>
        <v>39153.069999999992</v>
      </c>
      <c r="O491" s="25">
        <f t="shared" si="265"/>
        <v>11160.82546143035</v>
      </c>
      <c r="P491" s="25">
        <f t="shared" si="266"/>
        <v>27992.244538569641</v>
      </c>
      <c r="Q491" s="25">
        <f t="array" aca="1" ref="Q491" ca="1">INDEX('Isaac 401k'!L:L,MATCH('Retirement Calculator'!A491,'Isaac 401k'!N:N,0),0)</f>
        <v>1038966.5593614146</v>
      </c>
      <c r="R491" s="25">
        <f t="array" aca="1" ref="R491" ca="1">INDEX('Lorri 401b'!L:L,MATCH('Retirement Calculator'!A491,'Lorri 401b'!N:N,0),0)</f>
        <v>1862893.8833320611</v>
      </c>
      <c r="S491" s="25">
        <f t="shared" ca="1" si="267"/>
        <v>2901860.4426934756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7820.4732791855868</v>
      </c>
      <c r="K492" s="25">
        <f t="shared" si="264"/>
        <v>20171.771259384055</v>
      </c>
      <c r="L492" s="25"/>
      <c r="N492" s="25">
        <f>'Combined Retirement'!$C$18/12</f>
        <v>39153.069999999992</v>
      </c>
      <c r="O492" s="25">
        <f t="shared" si="265"/>
        <v>11160.82546143035</v>
      </c>
      <c r="P492" s="25">
        <f t="shared" si="266"/>
        <v>27992.244538569641</v>
      </c>
      <c r="Q492" s="25">
        <f t="array" aca="1" ref="Q492" ca="1">INDEX('Isaac 401k'!L:L,MATCH('Retirement Calculator'!A492,'Isaac 401k'!N:N,0),0)</f>
        <v>1035442.5281075716</v>
      </c>
      <c r="R492" s="25">
        <f t="array" aca="1" ref="R492" ca="1">INDEX('Lorri 401b'!L:L,MATCH('Retirement Calculator'!A492,'Lorri 401b'!N:N,0),0)</f>
        <v>1850400.12087298</v>
      </c>
      <c r="S492" s="25">
        <f t="shared" ca="1" si="267"/>
        <v>2885842.6489805514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7820.4732791855868</v>
      </c>
      <c r="K493" s="25">
        <f t="shared" si="264"/>
        <v>20171.771259384055</v>
      </c>
      <c r="L493" s="25"/>
      <c r="N493" s="25">
        <f>'Combined Retirement'!$C$18/12</f>
        <v>39153.069999999992</v>
      </c>
      <c r="O493" s="25">
        <f t="shared" si="265"/>
        <v>11160.82546143035</v>
      </c>
      <c r="P493" s="25">
        <f t="shared" si="266"/>
        <v>27992.244538569641</v>
      </c>
      <c r="Q493" s="25">
        <f t="array" aca="1" ref="Q493" ca="1">INDEX('Isaac 401k'!L:L,MATCH('Retirement Calculator'!A493,'Isaac 401k'!N:N,0),0)</f>
        <v>1031903.813390171</v>
      </c>
      <c r="R493" s="25">
        <f t="array" aca="1" ref="R493" ca="1">INDEX('Lorri 401b'!L:L,MATCH('Retirement Calculator'!A493,'Lorri 401b'!N:N,0),0)</f>
        <v>1837854.3010703193</v>
      </c>
      <c r="S493" s="25">
        <f t="shared" ca="1" si="267"/>
        <v>2869758.1144604902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7820.4732791855868</v>
      </c>
      <c r="K494" s="25">
        <f t="shared" si="264"/>
        <v>20171.771259384055</v>
      </c>
      <c r="L494" s="25"/>
      <c r="N494" s="25">
        <f>'Combined Retirement'!$C$18/12</f>
        <v>39153.069999999992</v>
      </c>
      <c r="O494" s="25">
        <f t="shared" si="265"/>
        <v>11160.82546143035</v>
      </c>
      <c r="P494" s="25">
        <f t="shared" si="266"/>
        <v>27992.244538569641</v>
      </c>
      <c r="Q494" s="25">
        <f t="array" aca="1" ref="Q494" ca="1">INDEX('Isaac 401k'!L:L,MATCH('Retirement Calculator'!A494,'Isaac 401k'!N:N,0),0)</f>
        <v>1028350.3540281146</v>
      </c>
      <c r="R494" s="25">
        <f t="array" aca="1" ref="R494" ca="1">INDEX('Lorri 401b'!L:L,MATCH('Retirement Calculator'!A494,'Lorri 401b'!N:N,0),0)</f>
        <v>1825256.2070184809</v>
      </c>
      <c r="S494" s="25">
        <f t="shared" ca="1" si="267"/>
        <v>2853606.5610465957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7820.4732791855868</v>
      </c>
      <c r="K495" s="25">
        <f t="shared" si="264"/>
        <v>20171.771259384055</v>
      </c>
      <c r="L495" s="25"/>
      <c r="N495" s="25">
        <f>'Combined Retirement'!$C$18/12</f>
        <v>39153.069999999992</v>
      </c>
      <c r="O495" s="25">
        <f t="shared" si="265"/>
        <v>11160.82546143035</v>
      </c>
      <c r="P495" s="25">
        <f t="shared" si="266"/>
        <v>27992.244538569641</v>
      </c>
      <c r="Q495" s="25">
        <f t="array" aca="1" ref="Q495" ca="1">INDEX('Isaac 401k'!L:L,MATCH('Retirement Calculator'!A495,'Isaac 401k'!N:N,0),0)</f>
        <v>1024782.0885853829</v>
      </c>
      <c r="R495" s="25">
        <f t="array" aca="1" ref="R495" ca="1">INDEX('Lorri 401b'!L:L,MATCH('Retirement Calculator'!A495,'Lorri 401b'!N:N,0),0)</f>
        <v>1812605.6209080932</v>
      </c>
      <c r="S495" s="25">
        <f t="shared" ca="1" si="267"/>
        <v>2837387.709493476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7820.4732791855868</v>
      </c>
      <c r="K496" s="25">
        <f t="shared" si="264"/>
        <v>20171.771259384055</v>
      </c>
      <c r="L496" s="25"/>
      <c r="N496" s="25">
        <f>'Combined Retirement'!$C$18/12</f>
        <v>39153.069999999992</v>
      </c>
      <c r="O496" s="25">
        <f t="shared" si="265"/>
        <v>11160.82546143035</v>
      </c>
      <c r="P496" s="25">
        <f t="shared" si="266"/>
        <v>27992.244538569641</v>
      </c>
      <c r="Q496" s="25">
        <f t="array" aca="1" ref="Q496" ca="1">INDEX('Isaac 401k'!L:L,MATCH('Retirement Calculator'!A496,'Isaac 401k'!N:N,0),0)</f>
        <v>1021198.9553699731</v>
      </c>
      <c r="R496" s="25">
        <f t="array" aca="1" ref="R496" ca="1">INDEX('Lorri 401b'!L:L,MATCH('Retirement Calculator'!A496,'Lorri 401b'!N:N,0),0)</f>
        <v>1799902.3240222454</v>
      </c>
      <c r="S496" s="25">
        <f t="shared" ca="1" si="267"/>
        <v>2821101.2793922182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7820.4732791855868</v>
      </c>
      <c r="K497" s="25">
        <f t="shared" si="264"/>
        <v>20171.771259384055</v>
      </c>
      <c r="L497" s="25"/>
      <c r="N497" s="25">
        <f>'Combined Retirement'!$C$18/12</f>
        <v>39153.069999999992</v>
      </c>
      <c r="O497" s="25">
        <f t="shared" si="265"/>
        <v>11160.82546143035</v>
      </c>
      <c r="P497" s="25">
        <f t="shared" si="266"/>
        <v>27992.244538569641</v>
      </c>
      <c r="Q497" s="25">
        <f t="array" aca="1" ref="Q497" ca="1">INDEX('Isaac 401k'!L:L,MATCH('Retirement Calculator'!A497,'Isaac 401k'!N:N,0),0)</f>
        <v>1017600.8924328324</v>
      </c>
      <c r="R497" s="25">
        <f t="array" aca="1" ref="R497" ca="1">INDEX('Lorri 401b'!L:L,MATCH('Retirement Calculator'!A497,'Lorri 401b'!N:N,0),0)</f>
        <v>1787146.0967327065</v>
      </c>
      <c r="S497" s="25">
        <f t="shared" ca="1" si="267"/>
        <v>2804746.9891655389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7820.4732791855868</v>
      </c>
      <c r="K498" s="25">
        <f t="shared" si="264"/>
        <v>20171.771259384055</v>
      </c>
      <c r="L498" s="25"/>
      <c r="N498" s="25">
        <f>'Combined Retirement'!$C$18/12</f>
        <v>39153.069999999992</v>
      </c>
      <c r="O498" s="25">
        <f t="shared" si="265"/>
        <v>11160.82546143035</v>
      </c>
      <c r="P498" s="25">
        <f t="shared" si="266"/>
        <v>27992.244538569641</v>
      </c>
      <c r="Q498" s="25">
        <f t="array" aca="1" ref="Q498" ca="1">INDEX('Isaac 401k'!L:L,MATCH('Retirement Calculator'!A498,'Isaac 401k'!N:N,0),0)</f>
        <v>1013987.837566787</v>
      </c>
      <c r="R498" s="25">
        <f t="array" aca="1" ref="R498" ca="1">INDEX('Lorri 401b'!L:L,MATCH('Retirement Calculator'!A498,'Lorri 401b'!N:N,0),0)</f>
        <v>1774336.718496128</v>
      </c>
      <c r="S498" s="25">
        <f t="shared" ca="1" si="267"/>
        <v>2788324.5560629149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7820.4732791855868</v>
      </c>
      <c r="K499" s="25">
        <f t="shared" si="264"/>
        <v>20171.771259384055</v>
      </c>
      <c r="L499" s="25"/>
      <c r="N499" s="25">
        <f>'Combined Retirement'!$C$18/12</f>
        <v>39153.069999999992</v>
      </c>
      <c r="O499" s="25">
        <f t="shared" si="265"/>
        <v>11160.82546143035</v>
      </c>
      <c r="P499" s="25">
        <f t="shared" si="266"/>
        <v>27992.244538569641</v>
      </c>
      <c r="Q499" s="25">
        <f t="array" aca="1" ref="Q499" ca="1">INDEX('Isaac 401k'!L:L,MATCH('Retirement Calculator'!A499,'Isaac 401k'!N:N,0),0)</f>
        <v>1010359.7283054665</v>
      </c>
      <c r="R499" s="25">
        <f t="array" aca="1" ref="R499" ca="1">INDEX('Lorri 401b'!L:L,MATCH('Retirement Calculator'!A499,'Lorri 401b'!N:N,0),0)</f>
        <v>1761473.9678502304</v>
      </c>
      <c r="S499" s="25">
        <f t="shared" ca="1" si="267"/>
        <v>2771833.6961556971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7820.4732791855868</v>
      </c>
      <c r="K500" s="25">
        <f t="shared" si="264"/>
        <v>20171.771259384055</v>
      </c>
      <c r="L500" s="25"/>
      <c r="N500" s="25">
        <f>'Combined Retirement'!$C$18/12</f>
        <v>39153.069999999992</v>
      </c>
      <c r="O500" s="25">
        <f t="shared" si="265"/>
        <v>11160.82546143035</v>
      </c>
      <c r="P500" s="25">
        <f t="shared" si="266"/>
        <v>27992.244538569641</v>
      </c>
      <c r="Q500" s="25">
        <f t="array" aca="1" ref="Q500" ca="1">INDEX('Isaac 401k'!L:L,MATCH('Retirement Calculator'!A500,'Isaac 401k'!N:N,0),0)</f>
        <v>1006716.5019222237</v>
      </c>
      <c r="R500" s="25">
        <f t="array" aca="1" ref="R500" ca="1">INDEX('Lorri 401b'!L:L,MATCH('Retirement Calculator'!A500,'Lorri 401b'!N:N,0),0)</f>
        <v>1748557.6224099749</v>
      </c>
      <c r="S500" s="25">
        <f t="shared" ca="1" si="267"/>
        <v>2755274.1243321989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7820.4732791855868</v>
      </c>
      <c r="K501" s="25">
        <f t="shared" si="264"/>
        <v>20171.771259384055</v>
      </c>
      <c r="L501" s="25"/>
      <c r="N501" s="25">
        <f>'Combined Retirement'!$C$18/12</f>
        <v>39153.069999999992</v>
      </c>
      <c r="O501" s="25">
        <f t="shared" si="265"/>
        <v>11160.82546143035</v>
      </c>
      <c r="P501" s="25">
        <f t="shared" si="266"/>
        <v>27992.244538569641</v>
      </c>
      <c r="Q501" s="25">
        <f t="array" aca="1" ref="Q501" ca="1">INDEX('Isaac 401k'!L:L,MATCH('Retirement Calculator'!A501,'Isaac 401k'!N:N,0),0)</f>
        <v>1003058.0954290507</v>
      </c>
      <c r="R501" s="25">
        <f t="array" aca="1" ref="R501" ca="1">INDEX('Lorri 401b'!L:L,MATCH('Retirement Calculator'!A501,'Lorri 401b'!N:N,0),0)</f>
        <v>1735587.4588637184</v>
      </c>
      <c r="S501" s="25">
        <f t="shared" ca="1" si="267"/>
        <v>2738645.5542927692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7820.4732791855868</v>
      </c>
      <c r="K502" s="25">
        <f t="shared" si="264"/>
        <v>20171.771259384055</v>
      </c>
      <c r="L502" s="25"/>
      <c r="N502" s="25">
        <f>'Combined Retirement'!$C$18/12</f>
        <v>39153.069999999992</v>
      </c>
      <c r="O502" s="25">
        <f t="shared" si="265"/>
        <v>11160.82546143035</v>
      </c>
      <c r="P502" s="25">
        <f t="shared" si="266"/>
        <v>27992.244538569641</v>
      </c>
      <c r="Q502" s="25">
        <f t="array" aca="1" ref="Q502" ca="1">INDEX('Isaac 401k'!L:L,MATCH('Retirement Calculator'!A502,'Isaac 401k'!N:N,0),0)</f>
        <v>999384.44557548955</v>
      </c>
      <c r="R502" s="25">
        <f t="array" aca="1" ref="R502" ca="1">INDEX('Lorri 401b'!L:L,MATCH('Retirement Calculator'!A502,'Lorri 401b'!N:N,0),0)</f>
        <v>1722563.2529693525</v>
      </c>
      <c r="S502" s="25">
        <f t="shared" ca="1" si="267"/>
        <v>2721947.6985448422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7820.4732791855868</v>
      </c>
      <c r="K503" s="25">
        <f t="shared" si="264"/>
        <v>20171.771259384055</v>
      </c>
      <c r="L503" s="25"/>
      <c r="N503" s="25">
        <f>'Combined Retirement'!$C$18/12</f>
        <v>39153.069999999992</v>
      </c>
      <c r="O503" s="25">
        <f t="shared" si="265"/>
        <v>11160.82546143035</v>
      </c>
      <c r="P503" s="25">
        <f t="shared" si="266"/>
        <v>27992.244538569641</v>
      </c>
      <c r="Q503" s="25">
        <f t="array" aca="1" ref="Q503" ca="1">INDEX('Isaac 401k'!L:L,MATCH('Retirement Calculator'!A503,'Isaac 401k'!N:N,0),0)</f>
        <v>995695.4888475386</v>
      </c>
      <c r="R503" s="25">
        <f t="array" aca="1" ref="R503" ca="1">INDEX('Lorri 401b'!L:L,MATCH('Retirement Calculator'!A503,'Lorri 401b'!N:N,0),0)</f>
        <v>1709484.7795504266</v>
      </c>
      <c r="S503" s="25">
        <f t="shared" ca="1" si="267"/>
        <v>2705180.2683979655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7820.4732791855868</v>
      </c>
      <c r="K504" s="25">
        <f t="shared" si="264"/>
        <v>20171.771259384055</v>
      </c>
      <c r="L504" s="25"/>
      <c r="N504" s="25">
        <f>'Combined Retirement'!$C$18/12</f>
        <v>39153.069999999992</v>
      </c>
      <c r="O504" s="25">
        <f t="shared" si="265"/>
        <v>11160.82546143035</v>
      </c>
      <c r="P504" s="25">
        <f t="shared" si="266"/>
        <v>27992.244538569641</v>
      </c>
      <c r="Q504" s="25">
        <f t="array" aca="1" ref="Q504" ca="1">INDEX('Isaac 401k'!L:L,MATCH('Retirement Calculator'!A504,'Isaac 401k'!N:N,0),0)</f>
        <v>991991.16146655451</v>
      </c>
      <c r="R504" s="25">
        <f t="array" aca="1" ref="R504" ca="1">INDEX('Lorri 401b'!L:L,MATCH('Retirement Calculator'!A504,'Lorri 401b'!N:N,0),0)</f>
        <v>1696351.8124922554</v>
      </c>
      <c r="S504" s="25">
        <f t="shared" ca="1" si="267"/>
        <v>2688342.9739588099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7820.4732791855868</v>
      </c>
      <c r="K505" s="25">
        <f t="shared" si="264"/>
        <v>20171.771259384055</v>
      </c>
      <c r="L505" s="25"/>
      <c r="N505" s="25">
        <f>'Combined Retirement'!$C$18/12</f>
        <v>39153.069999999992</v>
      </c>
      <c r="O505" s="25">
        <f t="shared" si="265"/>
        <v>11160.82546143035</v>
      </c>
      <c r="P505" s="25">
        <f t="shared" si="266"/>
        <v>27992.244538569641</v>
      </c>
      <c r="Q505" s="25">
        <f t="array" aca="1" ref="Q505" ca="1">INDEX('Isaac 401k'!L:L,MATCH('Retirement Calculator'!A505,'Isaac 401k'!N:N,0),0)</f>
        <v>988271.39938814961</v>
      </c>
      <c r="R505" s="25">
        <f t="array" aca="1" ref="R505" ca="1">INDEX('Lorri 401b'!L:L,MATCH('Retirement Calculator'!A505,'Lorri 401b'!N:N,0),0)</f>
        <v>1683164.1247380082</v>
      </c>
      <c r="S505" s="25">
        <f t="shared" ca="1" si="267"/>
        <v>2671435.5241261581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7820.4732791855868</v>
      </c>
      <c r="K506" s="25">
        <f t="shared" si="264"/>
        <v>20171.771259384055</v>
      </c>
      <c r="L506" s="25"/>
      <c r="N506" s="25">
        <f>'Combined Retirement'!$C$18/12</f>
        <v>39153.069999999992</v>
      </c>
      <c r="O506" s="25">
        <f t="shared" si="265"/>
        <v>11160.82546143035</v>
      </c>
      <c r="P506" s="25">
        <f t="shared" si="266"/>
        <v>27992.244538569641</v>
      </c>
      <c r="Q506" s="25">
        <f t="array" aca="1" ref="Q506" ca="1">INDEX('Isaac 401k'!L:L,MATCH('Retirement Calculator'!A506,'Isaac 401k'!N:N,0),0)</f>
        <v>984536.13830108475</v>
      </c>
      <c r="R506" s="25">
        <f t="array" aca="1" ref="R506" ca="1">INDEX('Lorri 401b'!L:L,MATCH('Retirement Calculator'!A506,'Lorri 401b'!N:N,0),0)</f>
        <v>1669921.4882847853</v>
      </c>
      <c r="S506" s="25">
        <f t="shared" ca="1" si="267"/>
        <v>2654457.62658587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7820.4732791855868</v>
      </c>
      <c r="K507" s="25">
        <f t="shared" si="264"/>
        <v>20171.771259384055</v>
      </c>
      <c r="L507" s="25"/>
      <c r="N507" s="25">
        <f>'Combined Retirement'!$C$18/12</f>
        <v>39153.069999999992</v>
      </c>
      <c r="O507" s="25">
        <f t="shared" si="265"/>
        <v>11160.82546143035</v>
      </c>
      <c r="P507" s="25">
        <f t="shared" si="266"/>
        <v>27992.244538569641</v>
      </c>
      <c r="Q507" s="25">
        <f t="array" aca="1" ref="Q507" ca="1">INDEX('Isaac 401k'!L:L,MATCH('Retirement Calculator'!A507,'Isaac 401k'!N:N,0),0)</f>
        <v>980785.31362615712</v>
      </c>
      <c r="R507" s="25">
        <f t="array" aca="1" ref="R507" ca="1">INDEX('Lorri 401b'!L:L,MATCH('Retirement Calculator'!A507,'Lorri 401b'!N:N,0),0)</f>
        <v>1656623.6741796739</v>
      </c>
      <c r="S507" s="25">
        <f t="shared" ca="1" si="267"/>
        <v>2637408.9878058312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7820.4732791855868</v>
      </c>
      <c r="K508" s="25">
        <f t="shared" si="264"/>
        <v>20171.771259384055</v>
      </c>
      <c r="L508" s="25"/>
      <c r="N508" s="25">
        <f>'Combined Retirement'!$C$18/12</f>
        <v>39153.069999999992</v>
      </c>
      <c r="O508" s="25">
        <f t="shared" si="265"/>
        <v>11160.82546143035</v>
      </c>
      <c r="P508" s="25">
        <f t="shared" si="266"/>
        <v>27992.244538569641</v>
      </c>
      <c r="Q508" s="25">
        <f t="array" aca="1" ref="Q508" ca="1">INDEX('Isaac 401k'!L:L,MATCH('Retirement Calculator'!A508,'Isaac 401k'!N:N,0),0)</f>
        <v>977018.86051508388</v>
      </c>
      <c r="R508" s="25">
        <f t="array" aca="1" ref="R508" ca="1">INDEX('Lorri 401b'!L:L,MATCH('Retirement Calculator'!A508,'Lorri 401b'!N:N,0),0)</f>
        <v>1643270.4525157912</v>
      </c>
      <c r="S508" s="25">
        <f t="shared" ca="1" si="267"/>
        <v>2620289.3130308753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7820.4732791855868</v>
      </c>
      <c r="K509" s="25">
        <f t="shared" si="264"/>
        <v>20171.771259384055</v>
      </c>
      <c r="L509" s="25"/>
      <c r="N509" s="25">
        <f>'Combined Retirement'!$C$18/12</f>
        <v>39153.069999999992</v>
      </c>
      <c r="O509" s="25">
        <f t="shared" si="265"/>
        <v>11160.82546143035</v>
      </c>
      <c r="P509" s="25">
        <f t="shared" si="266"/>
        <v>27992.244538569641</v>
      </c>
      <c r="Q509" s="25">
        <f t="array" aca="1" ref="Q509" ca="1">INDEX('Isaac 401k'!L:L,MATCH('Retirement Calculator'!A509,'Isaac 401k'!N:N,0),0)</f>
        <v>973236.71384938119</v>
      </c>
      <c r="R509" s="25">
        <f t="array" aca="1" ref="R509" ca="1">INDEX('Lorri 401b'!L:L,MATCH('Retirement Calculator'!A509,'Lorri 401b'!N:N,0),0)</f>
        <v>1629861.5924283089</v>
      </c>
      <c r="S509" s="25">
        <f t="shared" ca="1" si="267"/>
        <v>2603098.30627769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7820.4732791855868</v>
      </c>
      <c r="K510" s="25">
        <f t="shared" si="264"/>
        <v>20171.771259384055</v>
      </c>
      <c r="L510" s="25"/>
      <c r="N510" s="25">
        <f>'Combined Retirement'!$C$18/12</f>
        <v>39153.069999999992</v>
      </c>
      <c r="O510" s="25">
        <f t="shared" si="265"/>
        <v>11160.82546143035</v>
      </c>
      <c r="P510" s="25">
        <f t="shared" si="266"/>
        <v>27992.244538569641</v>
      </c>
      <c r="Q510" s="25">
        <f t="array" aca="1" ref="Q510" ca="1">INDEX('Isaac 401k'!L:L,MATCH('Retirement Calculator'!A510,'Isaac 401k'!N:N,0),0)</f>
        <v>969438.8082392381</v>
      </c>
      <c r="R510" s="25">
        <f t="array" aca="1" ref="R510" ca="1">INDEX('Lorri 401b'!L:L,MATCH('Retirement Calculator'!A510,'Lorri 401b'!N:N,0),0)</f>
        <v>1616396.8620904621</v>
      </c>
      <c r="S510" s="25">
        <f t="shared" ca="1" si="267"/>
        <v>2585835.6703297002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7820.4732791855868</v>
      </c>
      <c r="K511" s="25">
        <f t="shared" si="264"/>
        <v>20171.771259384055</v>
      </c>
      <c r="L511" s="25"/>
      <c r="N511" s="25">
        <f>'Combined Retirement'!$C$18/12</f>
        <v>39153.069999999992</v>
      </c>
      <c r="O511" s="25">
        <f t="shared" si="265"/>
        <v>11160.82546143035</v>
      </c>
      <c r="P511" s="25">
        <f t="shared" si="266"/>
        <v>27992.244538569641</v>
      </c>
      <c r="Q511" s="25">
        <f t="array" aca="1" ref="Q511" ca="1">INDEX('Isaac 401k'!L:L,MATCH('Retirement Calculator'!A511,'Isaac 401k'!N:N,0),0)</f>
        <v>965625.07802238606</v>
      </c>
      <c r="R511" s="25">
        <f t="array" aca="1" ref="R511" ca="1">INDEX('Lorri 401b'!L:L,MATCH('Retirement Calculator'!A511,'Lorri 401b'!N:N,0),0)</f>
        <v>1602876.0287095408</v>
      </c>
      <c r="S511" s="25">
        <f t="shared" ca="1" si="267"/>
        <v>2568501.106731927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7820.4732791855868</v>
      </c>
      <c r="K512" s="25">
        <f t="shared" si="264"/>
        <v>20171.771259384055</v>
      </c>
      <c r="L512" s="25"/>
      <c r="N512" s="25">
        <f>'Combined Retirement'!$C$18/12</f>
        <v>39153.069999999992</v>
      </c>
      <c r="O512" s="25">
        <f t="shared" si="265"/>
        <v>11160.82546143035</v>
      </c>
      <c r="P512" s="25">
        <f t="shared" si="266"/>
        <v>27992.244538569641</v>
      </c>
      <c r="Q512" s="25">
        <f t="array" aca="1" ref="Q512" ca="1">INDEX('Isaac 401k'!L:L,MATCH('Retirement Calculator'!A512,'Isaac 401k'!N:N,0),0)</f>
        <v>961795.45726296376</v>
      </c>
      <c r="R512" s="25">
        <f t="array" aca="1" ref="R512" ca="1">INDEX('Lorri 401b'!L:L,MATCH('Retirement Calculator'!A512,'Lorri 401b'!N:N,0),0)</f>
        <v>1589298.8585228659</v>
      </c>
      <c r="S512" s="25">
        <f t="shared" ca="1" si="267"/>
        <v>2551094.3157858299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7820.4732791855868</v>
      </c>
      <c r="K513" s="25">
        <f t="shared" si="264"/>
        <v>20171.771259384055</v>
      </c>
      <c r="L513" s="25"/>
      <c r="N513" s="25">
        <f>'Combined Retirement'!$C$18/12</f>
        <v>39153.069999999992</v>
      </c>
      <c r="O513" s="25">
        <f t="shared" si="265"/>
        <v>11160.82546143035</v>
      </c>
      <c r="P513" s="25">
        <f t="shared" si="266"/>
        <v>27992.244538569641</v>
      </c>
      <c r="Q513" s="25">
        <f t="array" aca="1" ref="Q513" ca="1">INDEX('Isaac 401k'!L:L,MATCH('Retirement Calculator'!A513,'Isaac 401k'!N:N,0),0)</f>
        <v>957949.87975037727</v>
      </c>
      <c r="R513" s="25">
        <f t="array" aca="1" ref="R513" ca="1">INDEX('Lorri 401b'!L:L,MATCH('Retirement Calculator'!A513,'Lorri 401b'!N:N,0),0)</f>
        <v>1575665.1167937464</v>
      </c>
      <c r="S513" s="25">
        <f t="shared" ca="1" si="267"/>
        <v>2533614.9965441236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7820.4732791855868</v>
      </c>
      <c r="K514" s="25">
        <f t="shared" si="264"/>
        <v>20171.771259384055</v>
      </c>
      <c r="L514" s="25"/>
      <c r="N514" s="25">
        <f>'Combined Retirement'!$C$18/12</f>
        <v>39153.069999999992</v>
      </c>
      <c r="O514" s="25">
        <f t="shared" si="265"/>
        <v>11160.82546143035</v>
      </c>
      <c r="P514" s="25">
        <f t="shared" si="266"/>
        <v>27992.244538569641</v>
      </c>
      <c r="Q514" s="25">
        <f t="array" aca="1" ref="Q514" ca="1">INDEX('Isaac 401k'!L:L,MATCH('Retirement Calculator'!A514,'Isaac 401k'!N:N,0),0)</f>
        <v>954088.27899815491</v>
      </c>
      <c r="R514" s="25">
        <f t="array" aca="1" ref="R514" ca="1">INDEX('Lorri 401b'!L:L,MATCH('Retirement Calculator'!A514,'Lorri 401b'!N:N,0),0)</f>
        <v>1561974.5678074223</v>
      </c>
      <c r="S514" s="25">
        <f t="shared" ca="1" si="267"/>
        <v>2516062.8468055772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7820.4732791855868</v>
      </c>
      <c r="K515" s="25">
        <f t="shared" si="264"/>
        <v>20171.771259384055</v>
      </c>
      <c r="L515" s="25"/>
      <c r="N515" s="25">
        <f>'Combined Retirement'!$C$18/12</f>
        <v>39153.069999999992</v>
      </c>
      <c r="O515" s="25">
        <f t="shared" si="265"/>
        <v>11160.82546143035</v>
      </c>
      <c r="P515" s="25">
        <f t="shared" si="266"/>
        <v>27992.244538569641</v>
      </c>
      <c r="Q515" s="25">
        <f t="array" aca="1" ref="Q515" ca="1">INDEX('Isaac 401k'!L:L,MATCH('Retirement Calculator'!A515,'Isaac 401k'!N:N,0),0)</f>
        <v>950210.58824279835</v>
      </c>
      <c r="R515" s="25">
        <f t="array" aca="1" ref="R515" ca="1">INDEX('Lorri 401b'!L:L,MATCH('Retirement Calculator'!A515,'Lorri 401b'!N:N,0),0)</f>
        <v>1548226.9748669884</v>
      </c>
      <c r="S515" s="25">
        <f t="shared" ca="1" si="267"/>
        <v>2498437.5631097867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7820.4732791855868</v>
      </c>
      <c r="K516" s="25">
        <f t="shared" si="264"/>
        <v>20171.771259384055</v>
      </c>
      <c r="L516" s="25"/>
      <c r="N516" s="25">
        <f>'Combined Retirement'!$C$18/12</f>
        <v>39153.069999999992</v>
      </c>
      <c r="O516" s="25">
        <f t="shared" si="265"/>
        <v>11160.82546143035</v>
      </c>
      <c r="P516" s="25">
        <f t="shared" si="266"/>
        <v>27992.244538569641</v>
      </c>
      <c r="Q516" s="25">
        <f t="array" aca="1" ref="Q516" ca="1">INDEX('Isaac 401k'!L:L,MATCH('Retirement Calculator'!A516,'Isaac 401k'!N:N,0),0)</f>
        <v>946316.74044262781</v>
      </c>
      <c r="R516" s="25">
        <f t="array" aca="1" ref="R516" ca="1">INDEX('Lorri 401b'!L:L,MATCH('Retirement Calculator'!A516,'Lorri 401b'!N:N,0),0)</f>
        <v>1534422.1002893026</v>
      </c>
      <c r="S516" s="25">
        <f t="shared" ca="1" si="267"/>
        <v>2480738.8407319305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7820.4732791855868</v>
      </c>
      <c r="K517" s="25">
        <f t="shared" si="264"/>
        <v>20171.771259384055</v>
      </c>
      <c r="L517" s="25"/>
      <c r="N517" s="25">
        <f>'Combined Retirement'!$C$18/12</f>
        <v>39153.069999999992</v>
      </c>
      <c r="O517" s="25">
        <f t="shared" si="265"/>
        <v>11160.82546143035</v>
      </c>
      <c r="P517" s="25">
        <f t="shared" si="266"/>
        <v>27992.244538569641</v>
      </c>
      <c r="Q517" s="25">
        <f t="array" aca="1" ref="Q517" ca="1">INDEX('Isaac 401k'!L:L,MATCH('Retirement Calculator'!A517,'Isaac 401k'!N:N,0),0)</f>
        <v>942406.66827662324</v>
      </c>
      <c r="R517" s="25">
        <f t="array" aca="1" ref="R517" ca="1">INDEX('Lorri 401b'!L:L,MATCH('Retirement Calculator'!A517,'Lorri 401b'!N:N,0),0)</f>
        <v>1520559.7054008767</v>
      </c>
      <c r="S517" s="25">
        <f t="shared" ca="1" si="267"/>
        <v>2462966.3736775001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7820.4732791855868</v>
      </c>
      <c r="K518" s="25">
        <f t="shared" si="264"/>
        <v>20171.771259384055</v>
      </c>
      <c r="L518" s="25"/>
      <c r="N518" s="25">
        <f>'Combined Retirement'!$C$18/12</f>
        <v>39153.069999999992</v>
      </c>
      <c r="O518" s="25">
        <f t="shared" si="265"/>
        <v>11160.82546143035</v>
      </c>
      <c r="P518" s="25">
        <f t="shared" si="266"/>
        <v>27992.244538569641</v>
      </c>
      <c r="Q518" s="25">
        <f t="array" aca="1" ref="Q518" ca="1">INDEX('Isaac 401k'!L:L,MATCH('Retirement Calculator'!A518,'Isaac 401k'!N:N,0),0)</f>
        <v>938480.30414326035</v>
      </c>
      <c r="R518" s="25">
        <f t="array" aca="1" ref="R518" ca="1">INDEX('Lorri 401b'!L:L,MATCH('Retirement Calculator'!A518,'Lorri 401b'!N:N,0),0)</f>
        <v>1506639.5505337489</v>
      </c>
      <c r="S518" s="25">
        <f t="shared" ca="1" si="267"/>
        <v>2445119.8546770094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7820.4732791855868</v>
      </c>
      <c r="K519" s="25">
        <f t="shared" si="264"/>
        <v>20171.771259384055</v>
      </c>
      <c r="L519" s="25"/>
      <c r="N519" s="25">
        <f>'Combined Retirement'!$C$18/12</f>
        <v>39153.069999999992</v>
      </c>
      <c r="O519" s="25">
        <f t="shared" si="265"/>
        <v>11160.82546143035</v>
      </c>
      <c r="P519" s="25">
        <f t="shared" si="266"/>
        <v>27992.244538569641</v>
      </c>
      <c r="Q519" s="25">
        <f t="array" aca="1" ref="Q519" ca="1">INDEX('Isaac 401k'!L:L,MATCH('Retirement Calculator'!A519,'Isaac 401k'!N:N,0),0)</f>
        <v>934537.58015934168</v>
      </c>
      <c r="R519" s="25">
        <f t="array" aca="1" ref="R519" ca="1">INDEX('Lorri 401b'!L:L,MATCH('Retirement Calculator'!A519,'Lorri 401b'!N:N,0),0)</f>
        <v>1492661.3950213415</v>
      </c>
      <c r="S519" s="25">
        <f t="shared" ca="1" si="267"/>
        <v>2427198.9751806832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7820.4732791855868</v>
      </c>
      <c r="K520" s="25">
        <f t="shared" si="264"/>
        <v>20171.771259384055</v>
      </c>
      <c r="L520" s="25"/>
      <c r="N520" s="25">
        <f>'Combined Retirement'!$C$18/12</f>
        <v>39153.069999999992</v>
      </c>
      <c r="O520" s="25">
        <f t="shared" si="265"/>
        <v>11160.82546143035</v>
      </c>
      <c r="P520" s="25">
        <f t="shared" si="266"/>
        <v>27992.244538569641</v>
      </c>
      <c r="Q520" s="25">
        <f t="array" aca="1" ref="Q520" ca="1">INDEX('Isaac 401k'!L:L,MATCH('Retirement Calculator'!A520,'Isaac 401k'!N:N,0),0)</f>
        <v>930578.4281588234</v>
      </c>
      <c r="R520" s="25">
        <f t="array" aca="1" ref="R520" ca="1">INDEX('Lorri 401b'!L:L,MATCH('Retirement Calculator'!A520,'Lorri 401b'!N:N,0),0)</f>
        <v>1478624.997194299</v>
      </c>
      <c r="S520" s="25">
        <f t="shared" ca="1" si="267"/>
        <v>2409203.4253531224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7820.4732791855868</v>
      </c>
      <c r="K521" s="25">
        <f t="shared" ref="K521:K775" si="524">IF(C521&lt;59.5,0,IF(C521&lt;$B$7,0,P521*$K$7))</f>
        <v>20171.771259384055</v>
      </c>
      <c r="L521" s="25"/>
      <c r="N521" s="25">
        <f>'Combined Retirement'!$C$18/12</f>
        <v>39153.069999999992</v>
      </c>
      <c r="O521" s="25">
        <f t="shared" ref="O521:O775" si="525">SUM(E521:I521)</f>
        <v>11160.82546143035</v>
      </c>
      <c r="P521" s="25">
        <f t="shared" ref="P521:P775" si="526">N521-O521</f>
        <v>27992.244538569641</v>
      </c>
      <c r="Q521" s="25">
        <f t="array" aca="1" ref="Q521" ca="1">INDEX('Isaac 401k'!L:L,MATCH('Retirement Calculator'!A521,'Isaac 401k'!N:N,0),0)</f>
        <v>926602.77969163633</v>
      </c>
      <c r="R521" s="25">
        <f t="array" aca="1" ref="R521" ca="1">INDEX('Lorri 401b'!L:L,MATCH('Retirement Calculator'!A521,'Lorri 401b'!N:N,0),0)</f>
        <v>1464530.1143763105</v>
      </c>
      <c r="S521" s="25">
        <f t="shared" ref="S521:S775" ca="1" si="527">SUM(Q521:R521)</f>
        <v>2391132.8940679468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7820.4732791855868</v>
      </c>
      <c r="K522" s="25">
        <f t="shared" si="524"/>
        <v>20171.771259384055</v>
      </c>
      <c r="L522" s="25"/>
      <c r="N522" s="25">
        <f>'Combined Retirement'!$C$18/12</f>
        <v>39153.069999999992</v>
      </c>
      <c r="O522" s="25">
        <f t="shared" si="525"/>
        <v>11160.82546143035</v>
      </c>
      <c r="P522" s="25">
        <f t="shared" si="526"/>
        <v>27992.244538569641</v>
      </c>
      <c r="Q522" s="25">
        <f t="array" aca="1" ref="Q522" ca="1">INDEX('Isaac 401k'!L:L,MATCH('Retirement Calculator'!A522,'Isaac 401k'!N:N,0),0)</f>
        <v>922610.56602250261</v>
      </c>
      <c r="R522" s="25">
        <f t="array" aca="1" ref="R522" ca="1">INDEX('Lorri 401b'!L:L,MATCH('Retirement Calculator'!A522,'Lorri 401b'!N:N,0),0)</f>
        <v>1450376.5028799137</v>
      </c>
      <c r="S522" s="25">
        <f t="shared" ca="1" si="527"/>
        <v>2372987.0689024162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7820.4732791855868</v>
      </c>
      <c r="K523" s="25">
        <f t="shared" si="524"/>
        <v>20171.771259384055</v>
      </c>
      <c r="L523" s="25"/>
      <c r="N523" s="25">
        <f>'Combined Retirement'!$C$18/12</f>
        <v>39153.069999999992</v>
      </c>
      <c r="O523" s="25">
        <f t="shared" si="525"/>
        <v>11160.82546143035</v>
      </c>
      <c r="P523" s="25">
        <f t="shared" si="526"/>
        <v>27992.244538569641</v>
      </c>
      <c r="Q523" s="25">
        <f t="array" aca="1" ref="Q523" ca="1">INDEX('Isaac 401k'!L:L,MATCH('Retirement Calculator'!A523,'Isaac 401k'!N:N,0),0)</f>
        <v>918601.71812974755</v>
      </c>
      <c r="R523" s="25">
        <f t="array" aca="1" ref="R523" ca="1">INDEX('Lorri 401b'!L:L,MATCH('Retirement Calculator'!A523,'Lorri 401b'!N:N,0),0)</f>
        <v>1436163.9180022818</v>
      </c>
      <c r="S523" s="25">
        <f t="shared" ca="1" si="527"/>
        <v>2354765.6361320294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7820.4732791855868</v>
      </c>
      <c r="K524" s="25">
        <f t="shared" si="524"/>
        <v>20171.771259384055</v>
      </c>
      <c r="L524" s="25"/>
      <c r="N524" s="25">
        <f>'Combined Retirement'!$C$18/12</f>
        <v>39153.069999999992</v>
      </c>
      <c r="O524" s="25">
        <f t="shared" si="525"/>
        <v>11160.82546143035</v>
      </c>
      <c r="P524" s="25">
        <f t="shared" si="526"/>
        <v>27992.244538569641</v>
      </c>
      <c r="Q524" s="25">
        <f t="array" aca="1" ref="Q524" ca="1">INDEX('Isaac 401k'!L:L,MATCH('Retirement Calculator'!A524,'Isaac 401k'!N:N,0),0)</f>
        <v>914576.16670410591</v>
      </c>
      <c r="R524" s="25">
        <f t="array" aca="1" ref="R524" ca="1">INDEX('Lorri 401b'!L:L,MATCH('Retirement Calculator'!A524,'Lorri 401b'!N:N,0),0)</f>
        <v>1421892.1140209932</v>
      </c>
      <c r="S524" s="25">
        <f t="shared" ca="1" si="527"/>
        <v>2336468.2807250991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7820.4732791855868</v>
      </c>
      <c r="K525" s="25">
        <f t="shared" si="524"/>
        <v>20171.771259384055</v>
      </c>
      <c r="L525" s="25"/>
      <c r="N525" s="25">
        <f>'Combined Retirement'!$C$18/12</f>
        <v>39153.069999999992</v>
      </c>
      <c r="O525" s="25">
        <f t="shared" si="525"/>
        <v>11160.82546143035</v>
      </c>
      <c r="P525" s="25">
        <f t="shared" si="526"/>
        <v>27992.244538569641</v>
      </c>
      <c r="Q525" s="25">
        <f t="array" aca="1" ref="Q525" ca="1">INDEX('Isaac 401k'!L:L,MATCH('Retirement Calculator'!A525,'Isaac 401k'!N:N,0),0)</f>
        <v>910533.84214752412</v>
      </c>
      <c r="R525" s="25">
        <f t="array" aca="1" ref="R525" ca="1">INDEX('Lorri 401b'!L:L,MATCH('Retirement Calculator'!A525,'Lorri 401b'!N:N,0),0)</f>
        <v>1407560.8441897826</v>
      </c>
      <c r="S525" s="25">
        <f t="shared" ca="1" si="527"/>
        <v>2318094.6863373066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7820.4732791855868</v>
      </c>
      <c r="K526" s="25">
        <f t="shared" si="524"/>
        <v>20171.771259384055</v>
      </c>
      <c r="L526" s="25"/>
      <c r="N526" s="25">
        <f>'Combined Retirement'!$C$18/12</f>
        <v>39153.069999999992</v>
      </c>
      <c r="O526" s="25">
        <f t="shared" si="525"/>
        <v>11160.82546143035</v>
      </c>
      <c r="P526" s="25">
        <f t="shared" si="526"/>
        <v>27992.244538569641</v>
      </c>
      <c r="Q526" s="25">
        <f t="array" aca="1" ref="Q526" ca="1">INDEX('Isaac 401k'!L:L,MATCH('Retirement Calculator'!A526,'Isaac 401k'!N:N,0),0)</f>
        <v>906474.67457195662</v>
      </c>
      <c r="R526" s="25">
        <f t="array" aca="1" ref="R526" ca="1">INDEX('Lorri 401b'!L:L,MATCH('Retirement Calculator'!A526,'Lorri 401b'!N:N,0),0)</f>
        <v>1393169.8607342753</v>
      </c>
      <c r="S526" s="25">
        <f t="shared" ca="1" si="527"/>
        <v>2299644.5353062321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7820.4732791855868</v>
      </c>
      <c r="K527" s="25">
        <f t="shared" si="524"/>
        <v>20171.771259384055</v>
      </c>
      <c r="L527" s="25"/>
      <c r="N527" s="25">
        <f>'Combined Retirement'!$C$18/12</f>
        <v>39153.069999999992</v>
      </c>
      <c r="O527" s="25">
        <f t="shared" si="525"/>
        <v>11160.82546143035</v>
      </c>
      <c r="P527" s="25">
        <f t="shared" si="526"/>
        <v>27992.244538569641</v>
      </c>
      <c r="Q527" s="25">
        <f t="array" aca="1" ref="Q527" ca="1">INDEX('Isaac 401k'!L:L,MATCH('Retirement Calculator'!A527,'Isaac 401k'!N:N,0),0)</f>
        <v>902398.59379815753</v>
      </c>
      <c r="R527" s="25">
        <f t="array" aca="1" ref="R527" ca="1">INDEX('Lorri 401b'!L:L,MATCH('Retirement Calculator'!A527,'Lorri 401b'!N:N,0),0)</f>
        <v>1378718.9148477034</v>
      </c>
      <c r="S527" s="25">
        <f t="shared" ca="1" si="527"/>
        <v>2281117.5086458609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7820.4732791855868</v>
      </c>
      <c r="K528" s="25">
        <f t="shared" si="524"/>
        <v>20171.771259384055</v>
      </c>
      <c r="L528" s="25"/>
      <c r="N528" s="25">
        <f>'Combined Retirement'!$C$18/12</f>
        <v>39153.069999999992</v>
      </c>
      <c r="O528" s="25">
        <f t="shared" si="525"/>
        <v>11160.82546143035</v>
      </c>
      <c r="P528" s="25">
        <f t="shared" si="526"/>
        <v>27992.244538569641</v>
      </c>
      <c r="Q528" s="25">
        <f t="array" aca="1" ref="Q528" ca="1">INDEX('Isaac 401k'!L:L,MATCH('Retirement Calculator'!A528,'Isaac 401k'!N:N,0),0)</f>
        <v>898305.52935446764</v>
      </c>
      <c r="R528" s="25">
        <f t="array" aca="1" ref="R528" ca="1">INDEX('Lorri 401b'!L:L,MATCH('Retirement Calculator'!A528,'Lorri 401b'!N:N,0),0)</f>
        <v>1364207.7566866041</v>
      </c>
      <c r="S528" s="25">
        <f t="shared" ca="1" si="527"/>
        <v>2262513.2860410716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7820.4732791855868</v>
      </c>
      <c r="K529" s="25">
        <f t="shared" si="524"/>
        <v>20171.771259384055</v>
      </c>
      <c r="L529" s="25"/>
      <c r="N529" s="25">
        <f>'Combined Retirement'!$C$18/12</f>
        <v>39153.069999999992</v>
      </c>
      <c r="O529" s="25">
        <f t="shared" si="525"/>
        <v>11160.82546143035</v>
      </c>
      <c r="P529" s="25">
        <f t="shared" si="526"/>
        <v>27992.244538569641</v>
      </c>
      <c r="Q529" s="25">
        <f t="array" aca="1" ref="Q529" ca="1">INDEX('Isaac 401k'!L:L,MATCH('Retirement Calculator'!A529,'Isaac 401k'!N:N,0),0)</f>
        <v>894195.41047559574</v>
      </c>
      <c r="R529" s="25">
        <f t="array" aca="1" ref="R529" ca="1">INDEX('Lorri 401b'!L:L,MATCH('Retirement Calculator'!A529,'Lorri 401b'!N:N,0),0)</f>
        <v>1349636.1353665001</v>
      </c>
      <c r="S529" s="25">
        <f t="shared" ca="1" si="527"/>
        <v>2243831.5458420957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7820.4732791855868</v>
      </c>
      <c r="K530" s="25">
        <f t="shared" si="524"/>
        <v>20171.771259384055</v>
      </c>
      <c r="L530" s="25"/>
      <c r="N530" s="25">
        <f>'Combined Retirement'!$C$18/12</f>
        <v>39153.069999999992</v>
      </c>
      <c r="O530" s="25">
        <f t="shared" si="525"/>
        <v>11160.82546143035</v>
      </c>
      <c r="P530" s="25">
        <f t="shared" si="526"/>
        <v>27992.244538569641</v>
      </c>
      <c r="Q530" s="25">
        <f t="array" aca="1" ref="Q530" ca="1">INDEX('Isaac 401k'!L:L,MATCH('Retirement Calculator'!A530,'Isaac 401k'!N:N,0),0)</f>
        <v>890068.16610139515</v>
      </c>
      <c r="R530" s="25">
        <f t="array" aca="1" ref="R530" ca="1">INDEX('Lorri 401b'!L:L,MATCH('Retirement Calculator'!A530,'Lorri 401b'!N:N,0),0)</f>
        <v>1335003.7989575625</v>
      </c>
      <c r="S530" s="25">
        <f t="shared" ca="1" si="527"/>
        <v>2225071.9650589577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7820.4732791855868</v>
      </c>
      <c r="K531" s="25">
        <f t="shared" si="524"/>
        <v>20171.771259384055</v>
      </c>
      <c r="L531" s="25"/>
      <c r="N531" s="25">
        <f>'Combined Retirement'!$C$18/12</f>
        <v>39153.069999999992</v>
      </c>
      <c r="O531" s="25">
        <f t="shared" si="525"/>
        <v>11160.82546143035</v>
      </c>
      <c r="P531" s="25">
        <f t="shared" si="526"/>
        <v>27992.244538569641</v>
      </c>
      <c r="Q531" s="25">
        <f t="array" aca="1" ref="Q531" ca="1">INDEX('Isaac 401k'!L:L,MATCH('Retirement Calculator'!A531,'Isaac 401k'!N:N,0),0)</f>
        <v>885923.72487563547</v>
      </c>
      <c r="R531" s="25">
        <f t="array" aca="1" ref="R531" ca="1">INDEX('Lorri 401b'!L:L,MATCH('Retirement Calculator'!A531,'Lorri 401b'!N:N,0),0)</f>
        <v>1320310.4944802544</v>
      </c>
      <c r="S531" s="25">
        <f t="shared" ca="1" si="527"/>
        <v>2206234.2193558896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7820.4732791855868</v>
      </c>
      <c r="K532" s="25">
        <f t="shared" si="524"/>
        <v>20171.771259384055</v>
      </c>
      <c r="L532" s="25"/>
      <c r="N532" s="25">
        <f>'Combined Retirement'!$C$18/12</f>
        <v>39153.069999999992</v>
      </c>
      <c r="O532" s="25">
        <f t="shared" si="525"/>
        <v>11160.82546143035</v>
      </c>
      <c r="P532" s="25">
        <f t="shared" si="526"/>
        <v>27992.244538569641</v>
      </c>
      <c r="Q532" s="25">
        <f t="array" aca="1" ref="Q532" ca="1">INDEX('Isaac 401k'!L:L,MATCH('Retirement Calculator'!A532,'Isaac 401k'!N:N,0),0)</f>
        <v>881762.0151447684</v>
      </c>
      <c r="R532" s="25">
        <f t="array" aca="1" ref="R532" ca="1">INDEX('Lorri 401b'!L:L,MATCH('Retirement Calculator'!A532,'Lorri 401b'!N:N,0),0)</f>
        <v>1305555.9679009572</v>
      </c>
      <c r="S532" s="25">
        <f t="shared" ca="1" si="527"/>
        <v>2187317.9830457256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7820.4732791855868</v>
      </c>
      <c r="K533" s="25">
        <f t="shared" si="524"/>
        <v>20171.771259384055</v>
      </c>
      <c r="L533" s="25"/>
      <c r="N533" s="25">
        <f>'Combined Retirement'!$C$18/12</f>
        <v>39153.069999999992</v>
      </c>
      <c r="O533" s="25">
        <f t="shared" si="525"/>
        <v>11160.82546143035</v>
      </c>
      <c r="P533" s="25">
        <f t="shared" si="526"/>
        <v>27992.244538569641</v>
      </c>
      <c r="Q533" s="25">
        <f t="array" aca="1" ref="Q533" ca="1">INDEX('Isaac 401k'!L:L,MATCH('Retirement Calculator'!A533,'Isaac 401k'!N:N,0),0)</f>
        <v>877582.96495668939</v>
      </c>
      <c r="R533" s="25">
        <f t="array" aca="1" ref="R533" ca="1">INDEX('Lorri 401b'!L:L,MATCH('Retirement Calculator'!A533,'Lorri 401b'!N:N,0),0)</f>
        <v>1290739.9641275797</v>
      </c>
      <c r="S533" s="25">
        <f t="shared" ca="1" si="527"/>
        <v>2168322.9290842693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7820.4732791855868</v>
      </c>
      <c r="K534" s="25">
        <f t="shared" si="524"/>
        <v>20171.771259384055</v>
      </c>
      <c r="L534" s="25"/>
      <c r="N534" s="25">
        <f>'Combined Retirement'!$C$18/12</f>
        <v>39153.069999999992</v>
      </c>
      <c r="O534" s="25">
        <f t="shared" si="525"/>
        <v>11160.82546143035</v>
      </c>
      <c r="P534" s="25">
        <f t="shared" si="526"/>
        <v>27992.244538569641</v>
      </c>
      <c r="Q534" s="25">
        <f t="array" aca="1" ref="Q534" ca="1">INDEX('Isaac 401k'!L:L,MATCH('Retirement Calculator'!A534,'Isaac 401k'!N:N,0),0)</f>
        <v>873386.50205949345</v>
      </c>
      <c r="R534" s="25">
        <f t="array" aca="1" ref="R534" ca="1">INDEX('Lorri 401b'!L:L,MATCH('Retirement Calculator'!A534,'Lorri 401b'!N:N,0),0)</f>
        <v>1275862.2270051464</v>
      </c>
      <c r="S534" s="25">
        <f t="shared" ca="1" si="527"/>
        <v>2149248.7290646397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7820.4732791855868</v>
      </c>
      <c r="K535" s="25">
        <f t="shared" si="524"/>
        <v>20171.771259384055</v>
      </c>
      <c r="L535" s="25"/>
      <c r="N535" s="25">
        <f>'Combined Retirement'!$C$18/12</f>
        <v>39153.069999999992</v>
      </c>
      <c r="O535" s="25">
        <f t="shared" si="525"/>
        <v>11160.82546143035</v>
      </c>
      <c r="P535" s="25">
        <f t="shared" si="526"/>
        <v>27992.244538569641</v>
      </c>
      <c r="Q535" s="25">
        <f t="array" aca="1" ref="Q535" ca="1">INDEX('Isaac 401k'!L:L,MATCH('Retirement Calculator'!A535,'Isaac 401k'!N:N,0),0)</f>
        <v>869172.55390022579</v>
      </c>
      <c r="R535" s="25">
        <f t="array" aca="1" ref="R535" ca="1">INDEX('Lorri 401b'!L:L,MATCH('Retirement Calculator'!A535,'Lorri 401b'!N:N,0),0)</f>
        <v>1260922.4993113698</v>
      </c>
      <c r="S535" s="25">
        <f t="shared" ca="1" si="527"/>
        <v>2130095.0532115959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7820.4732791855868</v>
      </c>
      <c r="K536" s="25">
        <f t="shared" si="524"/>
        <v>20171.771259384055</v>
      </c>
      <c r="L536" s="25"/>
      <c r="N536" s="25">
        <f>'Combined Retirement'!$C$18/12</f>
        <v>39153.069999999992</v>
      </c>
      <c r="O536" s="25">
        <f t="shared" si="525"/>
        <v>11160.82546143035</v>
      </c>
      <c r="P536" s="25">
        <f t="shared" si="526"/>
        <v>27992.244538569641</v>
      </c>
      <c r="Q536" s="25">
        <f t="array" aca="1" ref="Q536" ca="1">INDEX('Isaac 401k'!L:L,MATCH('Retirement Calculator'!A536,'Isaac 401k'!N:N,0),0)</f>
        <v>864941.04762362782</v>
      </c>
      <c r="R536" s="25">
        <f t="array" aca="1" ref="R536" ca="1">INDEX('Lorri 401b'!L:L,MATCH('Retirement Calculator'!A536,'Lorri 401b'!N:N,0),0)</f>
        <v>1245920.5227522023</v>
      </c>
      <c r="S536" s="25">
        <f t="shared" ca="1" si="527"/>
        <v>2110861.5703758299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7820.4732791855868</v>
      </c>
      <c r="K537" s="25">
        <f t="shared" si="524"/>
        <v>20171.771259384055</v>
      </c>
      <c r="L537" s="25"/>
      <c r="N537" s="25">
        <f>'Combined Retirement'!$C$18/12</f>
        <v>39153.069999999992</v>
      </c>
      <c r="O537" s="25">
        <f t="shared" si="525"/>
        <v>11160.82546143035</v>
      </c>
      <c r="P537" s="25">
        <f t="shared" si="526"/>
        <v>27992.244538569641</v>
      </c>
      <c r="Q537" s="25">
        <f t="array" aca="1" ref="Q537" ca="1">INDEX('Isaac 401k'!L:L,MATCH('Retirement Calculator'!A537,'Isaac 401k'!N:N,0),0)</f>
        <v>860691.91007087741</v>
      </c>
      <c r="R537" s="25">
        <f t="array" aca="1" ref="R537" ca="1">INDEX('Lorri 401b'!L:L,MATCH('Retirement Calculator'!A537,'Lorri 401b'!N:N,0),0)</f>
        <v>1230856.0379573717</v>
      </c>
      <c r="S537" s="25">
        <f t="shared" ca="1" si="527"/>
        <v>2091547.9480282492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7820.4732791855868</v>
      </c>
      <c r="K538" s="25">
        <f t="shared" si="524"/>
        <v>20171.771259384055</v>
      </c>
      <c r="L538" s="25"/>
      <c r="N538" s="25">
        <f>'Combined Retirement'!$C$18/12</f>
        <v>39153.069999999992</v>
      </c>
      <c r="O538" s="25">
        <f t="shared" si="525"/>
        <v>11160.82546143035</v>
      </c>
      <c r="P538" s="25">
        <f t="shared" si="526"/>
        <v>27992.244538569641</v>
      </c>
      <c r="Q538" s="25">
        <f t="array" aca="1" ref="Q538" ca="1">INDEX('Isaac 401k'!L:L,MATCH('Retirement Calculator'!A538,'Isaac 401k'!N:N,0),0)</f>
        <v>856425.06777832389</v>
      </c>
      <c r="R538" s="25">
        <f t="array" aca="1" ref="R538" ca="1">INDEX('Lorri 401b'!L:L,MATCH('Retirement Calculator'!A538,'Lorri 401b'!N:N,0),0)</f>
        <v>1215728.784475896</v>
      </c>
      <c r="S538" s="25">
        <f t="shared" ca="1" si="527"/>
        <v>2072153.8522542198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7820.4732791855868</v>
      </c>
      <c r="K539" s="25">
        <f t="shared" si="524"/>
        <v>20171.771259384055</v>
      </c>
      <c r="L539" s="25"/>
      <c r="N539" s="25">
        <f>'Combined Retirement'!$C$18/12</f>
        <v>39153.069999999992</v>
      </c>
      <c r="O539" s="25">
        <f t="shared" si="525"/>
        <v>11160.82546143035</v>
      </c>
      <c r="P539" s="25">
        <f t="shared" si="526"/>
        <v>27992.244538569641</v>
      </c>
      <c r="Q539" s="25">
        <f t="array" aca="1" ref="Q539" ca="1">INDEX('Isaac 401k'!L:L,MATCH('Retirement Calculator'!A539,'Isaac 401k'!N:N,0),0)</f>
        <v>852140.44697621802</v>
      </c>
      <c r="R539" s="25">
        <f t="array" aca="1" ref="R539" ca="1">INDEX('Lorri 401b'!L:L,MATCH('Retirement Calculator'!A539,'Lorri 401b'!N:N,0),0)</f>
        <v>1200538.5007715807</v>
      </c>
      <c r="S539" s="25">
        <f t="shared" ca="1" si="527"/>
        <v>2052678.9477477986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7820.4732791855868</v>
      </c>
      <c r="K540" s="25">
        <f t="shared" si="524"/>
        <v>20171.771259384055</v>
      </c>
      <c r="L540" s="25"/>
      <c r="N540" s="25">
        <f>'Combined Retirement'!$C$18/12</f>
        <v>39153.069999999992</v>
      </c>
      <c r="O540" s="25">
        <f t="shared" si="525"/>
        <v>11160.82546143035</v>
      </c>
      <c r="P540" s="25">
        <f t="shared" si="526"/>
        <v>27992.244538569641</v>
      </c>
      <c r="Q540" s="25">
        <f t="array" aca="1" ref="Q540" ca="1">INDEX('Isaac 401k'!L:L,MATCH('Retirement Calculator'!A540,'Isaac 401k'!N:N,0),0)</f>
        <v>847837.97358743672</v>
      </c>
      <c r="R540" s="25">
        <f t="array" aca="1" ref="R540" ca="1">INDEX('Lorri 401b'!L:L,MATCH('Retirement Calculator'!A540,'Lorri 401b'!N:N,0),0)</f>
        <v>1185284.9242184975</v>
      </c>
      <c r="S540" s="25">
        <f t="shared" ca="1" si="527"/>
        <v>2033122.8978059343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7820.4732791855868</v>
      </c>
      <c r="K541" s="25">
        <f t="shared" si="524"/>
        <v>20171.771259384055</v>
      </c>
      <c r="L541" s="25"/>
      <c r="N541" s="25">
        <f>'Combined Retirement'!$C$18/12</f>
        <v>39153.069999999992</v>
      </c>
      <c r="O541" s="25">
        <f t="shared" si="525"/>
        <v>11160.82546143035</v>
      </c>
      <c r="P541" s="25">
        <f t="shared" si="526"/>
        <v>27992.244538569641</v>
      </c>
      <c r="Q541" s="25">
        <f t="array" aca="1" ref="Q541" ca="1">INDEX('Isaac 401k'!L:L,MATCH('Retirement Calculator'!A541,'Isaac 401k'!N:N,0),0)</f>
        <v>843517.57322620216</v>
      </c>
      <c r="R541" s="25">
        <f t="array" aca="1" ref="R541" ca="1">INDEX('Lorri 401b'!L:L,MATCH('Retirement Calculator'!A541,'Lorri 401b'!N:N,0),0)</f>
        <v>1169967.7910964431</v>
      </c>
      <c r="S541" s="25">
        <f t="shared" ca="1" si="527"/>
        <v>2013485.3643226451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7820.4732791855868</v>
      </c>
      <c r="K542" s="25">
        <f t="shared" si="524"/>
        <v>20171.771259384055</v>
      </c>
      <c r="L542" s="25"/>
      <c r="N542" s="25">
        <f>'Combined Retirement'!$C$18/12</f>
        <v>39153.069999999992</v>
      </c>
      <c r="O542" s="25">
        <f t="shared" si="525"/>
        <v>11160.82546143035</v>
      </c>
      <c r="P542" s="25">
        <f t="shared" si="526"/>
        <v>27992.244538569641</v>
      </c>
      <c r="Q542" s="25">
        <f t="array" aca="1" ref="Q542" ca="1">INDEX('Isaac 401k'!L:L,MATCH('Retirement Calculator'!A542,'Isaac 401k'!N:N,0),0)</f>
        <v>839179.17119679577</v>
      </c>
      <c r="R542" s="25">
        <f t="array" aca="1" ref="R542" ca="1">INDEX('Lorri 401b'!L:L,MATCH('Retirement Calculator'!A542,'Lorri 401b'!N:N,0),0)</f>
        <v>1154586.8365863801</v>
      </c>
      <c r="S542" s="25">
        <f t="shared" ca="1" si="527"/>
        <v>1993766.0077831759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7820.4732791855868</v>
      </c>
      <c r="K543" s="25">
        <f t="shared" si="524"/>
        <v>20171.771259384055</v>
      </c>
      <c r="L543" s="25"/>
      <c r="N543" s="25">
        <f>'Combined Retirement'!$C$18/12</f>
        <v>39153.069999999992</v>
      </c>
      <c r="O543" s="25">
        <f t="shared" si="525"/>
        <v>11160.82546143035</v>
      </c>
      <c r="P543" s="25">
        <f t="shared" si="526"/>
        <v>27992.244538569641</v>
      </c>
      <c r="Q543" s="25">
        <f t="array" aca="1" ref="Q543" ca="1">INDEX('Isaac 401k'!L:L,MATCH('Retirement Calculator'!A543,'Isaac 401k'!N:N,0),0)</f>
        <v>834822.69249226688</v>
      </c>
      <c r="R543" s="25">
        <f t="array" aca="1" ref="R543" ca="1">INDEX('Lorri 401b'!L:L,MATCH('Retirement Calculator'!A543,'Lorri 401b'!N:N,0),0)</f>
        <v>1139141.7947658587</v>
      </c>
      <c r="S543" s="25">
        <f t="shared" ca="1" si="527"/>
        <v>1973964.4872581256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7820.4732791855868</v>
      </c>
      <c r="K544" s="25">
        <f t="shared" si="524"/>
        <v>20171.771259384055</v>
      </c>
      <c r="L544" s="25"/>
      <c r="N544" s="25">
        <f>'Combined Retirement'!$C$18/12</f>
        <v>39153.069999999992</v>
      </c>
      <c r="O544" s="25">
        <f t="shared" si="525"/>
        <v>11160.82546143035</v>
      </c>
      <c r="P544" s="25">
        <f t="shared" si="526"/>
        <v>27992.244538569641</v>
      </c>
      <c r="Q544" s="25">
        <f t="array" aca="1" ref="Q544" ca="1">INDEX('Isaac 401k'!L:L,MATCH('Retirement Calculator'!A544,'Isaac 401k'!N:N,0),0)</f>
        <v>830448.06179313583</v>
      </c>
      <c r="R544" s="25">
        <f t="array" aca="1" ref="R544" ca="1">INDEX('Lorri 401b'!L:L,MATCH('Retirement Calculator'!A544,'Lorri 401b'!N:N,0),0)</f>
        <v>1123632.3986044184</v>
      </c>
      <c r="S544" s="25">
        <f t="shared" ca="1" si="527"/>
        <v>1954080.4603975541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7820.4732791855868</v>
      </c>
      <c r="K545" s="25">
        <f t="shared" si="524"/>
        <v>20171.771259384055</v>
      </c>
      <c r="L545" s="25"/>
      <c r="N545" s="25">
        <f>'Combined Retirement'!$C$18/12</f>
        <v>39153.069999999992</v>
      </c>
      <c r="O545" s="25">
        <f t="shared" si="525"/>
        <v>11160.82546143035</v>
      </c>
      <c r="P545" s="25">
        <f t="shared" si="526"/>
        <v>27992.244538569641</v>
      </c>
      <c r="Q545" s="25">
        <f t="array" aca="1" ref="Q545" ca="1">INDEX('Isaac 401k'!L:L,MATCH('Retirement Calculator'!A545,'Isaac 401k'!N:N,0),0)</f>
        <v>826055.20346609165</v>
      </c>
      <c r="R545" s="25">
        <f t="array" aca="1" ref="R545" ca="1">INDEX('Lorri 401b'!L:L,MATCH('Retirement Calculator'!A545,'Lorri 401b'!N:N,0),0)</f>
        <v>1108058.3799589721</v>
      </c>
      <c r="S545" s="25">
        <f t="shared" ca="1" si="527"/>
        <v>1934113.5834250636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7820.4732791855868</v>
      </c>
      <c r="K546" s="25">
        <f t="shared" si="524"/>
        <v>20171.771259384055</v>
      </c>
      <c r="L546" s="25"/>
      <c r="N546" s="25">
        <f>'Combined Retirement'!$C$18/12</f>
        <v>39153.069999999992</v>
      </c>
      <c r="O546" s="25">
        <f t="shared" si="525"/>
        <v>11160.82546143035</v>
      </c>
      <c r="P546" s="25">
        <f t="shared" si="526"/>
        <v>27992.244538569641</v>
      </c>
      <c r="Q546" s="25">
        <f t="array" aca="1" ref="Q546" ca="1">INDEX('Isaac 401k'!L:L,MATCH('Retirement Calculator'!A546,'Isaac 401k'!N:N,0),0)</f>
        <v>821644.04156268481</v>
      </c>
      <c r="R546" s="25">
        <f t="array" aca="1" ref="R546" ca="1">INDEX('Lorri 401b'!L:L,MATCH('Retirement Calculator'!A546,'Lorri 401b'!N:N,0),0)</f>
        <v>1092419.4695691697</v>
      </c>
      <c r="S546" s="25">
        <f t="shared" ca="1" si="527"/>
        <v>1914063.5111318545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7820.4732791855868</v>
      </c>
      <c r="K547" s="25">
        <f t="shared" si="524"/>
        <v>20171.771259384055</v>
      </c>
      <c r="L547" s="25"/>
      <c r="N547" s="25">
        <f>'Combined Retirement'!$C$18/12</f>
        <v>39153.069999999992</v>
      </c>
      <c r="O547" s="25">
        <f t="shared" si="525"/>
        <v>11160.82546143035</v>
      </c>
      <c r="P547" s="25">
        <f t="shared" si="526"/>
        <v>27992.244538569641</v>
      </c>
      <c r="Q547" s="25">
        <f t="array" aca="1" ref="Q547" ca="1">INDEX('Isaac 401k'!L:L,MATCH('Retirement Calculator'!A547,'Isaac 401k'!N:N,0),0)</f>
        <v>817214.49981801375</v>
      </c>
      <c r="R547" s="25">
        <f t="array" aca="1" ref="R547" ca="1">INDEX('Lorri 401b'!L:L,MATCH('Retirement Calculator'!A547,'Lorri 401b'!N:N,0),0)</f>
        <v>1076715.3970527432</v>
      </c>
      <c r="S547" s="25">
        <f t="shared" ca="1" si="527"/>
        <v>1893929.896870757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7820.4732791855868</v>
      </c>
      <c r="K548" s="25">
        <f t="shared" si="524"/>
        <v>20171.771259384055</v>
      </c>
      <c r="L548" s="25"/>
      <c r="N548" s="25">
        <f>'Combined Retirement'!$C$18/12</f>
        <v>39153.069999999992</v>
      </c>
      <c r="O548" s="25">
        <f t="shared" si="525"/>
        <v>11160.82546143035</v>
      </c>
      <c r="P548" s="25">
        <f t="shared" si="526"/>
        <v>27992.244538569641</v>
      </c>
      <c r="Q548" s="25">
        <f t="array" aca="1" ref="Q548" ca="1">INDEX('Isaac 401k'!L:L,MATCH('Retirement Calculator'!A548,'Isaac 401k'!N:N,0),0)</f>
        <v>812766.50164940662</v>
      </c>
      <c r="R548" s="25">
        <f t="array" aca="1" ref="R548" ca="1">INDEX('Lorri 401b'!L:L,MATCH('Retirement Calculator'!A548,'Lorri 401b'!N:N,0),0)</f>
        <v>1060945.8909008317</v>
      </c>
      <c r="S548" s="25">
        <f t="shared" ca="1" si="527"/>
        <v>1873712.3925502384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7820.4732791855868</v>
      </c>
      <c r="K549" s="25">
        <f t="shared" si="524"/>
        <v>20171.771259384055</v>
      </c>
      <c r="L549" s="25"/>
      <c r="N549" s="25">
        <f>'Combined Retirement'!$C$18/12</f>
        <v>39153.069999999992</v>
      </c>
      <c r="O549" s="25">
        <f t="shared" si="525"/>
        <v>11160.82546143035</v>
      </c>
      <c r="P549" s="25">
        <f t="shared" si="526"/>
        <v>27992.244538569641</v>
      </c>
      <c r="Q549" s="25">
        <f t="array" aca="1" ref="Q549" ca="1">INDEX('Isaac 401k'!L:L,MATCH('Retirement Calculator'!A549,'Isaac 401k'!N:N,0),0)</f>
        <v>808299.97015509696</v>
      </c>
      <c r="R549" s="25">
        <f t="array" aca="1" ref="R549" ca="1">INDEX('Lorri 401b'!L:L,MATCH('Retirement Calculator'!A549,'Lorri 401b'!N:N,0),0)</f>
        <v>1045110.678473287</v>
      </c>
      <c r="S549" s="25">
        <f t="shared" ca="1" si="527"/>
        <v>1853410.6486283839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7820.4732791855868</v>
      </c>
      <c r="K550" s="25">
        <f t="shared" si="524"/>
        <v>20171.771259384055</v>
      </c>
      <c r="L550" s="25"/>
      <c r="N550" s="25">
        <f>'Combined Retirement'!$C$18/12</f>
        <v>39153.069999999992</v>
      </c>
      <c r="O550" s="25">
        <f t="shared" si="525"/>
        <v>11160.82546143035</v>
      </c>
      <c r="P550" s="25">
        <f t="shared" si="526"/>
        <v>27992.244538569641</v>
      </c>
      <c r="Q550" s="25">
        <f t="array" aca="1" ref="Q550" ca="1">INDEX('Isaac 401k'!L:L,MATCH('Retirement Calculator'!A550,'Isaac 401k'!N:N,0),0)</f>
        <v>803814.82811289432</v>
      </c>
      <c r="R550" s="25">
        <f t="array" aca="1" ref="R550" ca="1">INDEX('Lorri 401b'!L:L,MATCH('Retirement Calculator'!A550,'Lorri 401b'!N:N,0),0)</f>
        <v>1029209.485993961</v>
      </c>
      <c r="S550" s="25">
        <f t="shared" ca="1" si="527"/>
        <v>1833024.3141068553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7820.4732791855868</v>
      </c>
      <c r="K551" s="25">
        <f t="shared" si="524"/>
        <v>20171.771259384055</v>
      </c>
      <c r="L551" s="25"/>
      <c r="N551" s="25">
        <f>'Combined Retirement'!$C$18/12</f>
        <v>39153.069999999992</v>
      </c>
      <c r="O551" s="25">
        <f t="shared" si="525"/>
        <v>11160.82546143035</v>
      </c>
      <c r="P551" s="25">
        <f t="shared" si="526"/>
        <v>27992.244538569641</v>
      </c>
      <c r="Q551" s="25">
        <f t="array" aca="1" ref="Q551" ca="1">INDEX('Isaac 401k'!L:L,MATCH('Retirement Calculator'!A551,'Isaac 401k'!N:N,0),0)</f>
        <v>799310.99797884922</v>
      </c>
      <c r="R551" s="25">
        <f t="array" aca="1" ref="R551" ca="1">INDEX('Lorri 401b'!L:L,MATCH('Retirement Calculator'!A551,'Lorri 401b'!N:N,0),0)</f>
        <v>1013242.0385459709</v>
      </c>
      <c r="S551" s="25">
        <f t="shared" ca="1" si="527"/>
        <v>1812553.0365248201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7820.4732791855868</v>
      </c>
      <c r="K552" s="25">
        <f t="shared" si="524"/>
        <v>20171.771259384055</v>
      </c>
      <c r="L552" s="25"/>
      <c r="N552" s="25">
        <f>'Combined Retirement'!$C$18/12</f>
        <v>39153.069999999992</v>
      </c>
      <c r="O552" s="25">
        <f t="shared" si="525"/>
        <v>11160.82546143035</v>
      </c>
      <c r="P552" s="25">
        <f t="shared" si="526"/>
        <v>27992.244538569641</v>
      </c>
      <c r="Q552" s="25">
        <f t="array" aca="1" ref="Q552" ca="1">INDEX('Isaac 401k'!L:L,MATCH('Retirement Calculator'!A552,'Isaac 401k'!N:N,0),0)</f>
        <v>794788.40188591217</v>
      </c>
      <c r="R552" s="25">
        <f t="array" aca="1" ref="R552" ca="1">INDEX('Lorri 401b'!L:L,MATCH('Retirement Calculator'!A552,'Lorri 401b'!N:N,0),0)</f>
        <v>997208.0600669476</v>
      </c>
      <c r="S552" s="25">
        <f t="shared" ca="1" si="527"/>
        <v>1791996.4619528598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7820.4732791855868</v>
      </c>
      <c r="K553" s="25">
        <f t="shared" si="524"/>
        <v>20171.771259384055</v>
      </c>
      <c r="L553" s="25"/>
      <c r="N553" s="25">
        <f>'Combined Retirement'!$C$18/12</f>
        <v>39153.069999999992</v>
      </c>
      <c r="O553" s="25">
        <f t="shared" si="525"/>
        <v>11160.82546143035</v>
      </c>
      <c r="P553" s="25">
        <f t="shared" si="526"/>
        <v>27992.244538569641</v>
      </c>
      <c r="Q553" s="25">
        <f t="array" aca="1" ref="Q553" ca="1">INDEX('Isaac 401k'!L:L,MATCH('Retirement Calculator'!A553,'Isaac 401k'!N:N,0),0)</f>
        <v>790246.96164258791</v>
      </c>
      <c r="R553" s="25">
        <f t="array" aca="1" ref="R553" ca="1">INDEX('Lorri 401b'!L:L,MATCH('Retirement Calculator'!A553,'Lorri 401b'!N:N,0),0)</f>
        <v>981107.27334426169</v>
      </c>
      <c r="S553" s="25">
        <f t="shared" ca="1" si="527"/>
        <v>1771354.2349868496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7820.4732791855868</v>
      </c>
      <c r="K554" s="25">
        <f t="shared" si="524"/>
        <v>20171.771259384055</v>
      </c>
      <c r="L554" s="25"/>
      <c r="N554" s="25">
        <f>'Combined Retirement'!$C$18/12</f>
        <v>39153.069999999992</v>
      </c>
      <c r="O554" s="25">
        <f t="shared" si="525"/>
        <v>11160.82546143035</v>
      </c>
      <c r="P554" s="25">
        <f t="shared" si="526"/>
        <v>27992.244538569641</v>
      </c>
      <c r="Q554" s="25">
        <f t="array" aca="1" ref="Q554" ca="1">INDEX('Isaac 401k'!L:L,MATCH('Retirement Calculator'!A554,'Isaac 401k'!N:N,0),0)</f>
        <v>785686.5987315831</v>
      </c>
      <c r="R554" s="25">
        <f t="array" aca="1" ref="R554" ca="1">INDEX('Lorri 401b'!L:L,MATCH('Retirement Calculator'!A554,'Lorri 401b'!N:N,0),0)</f>
        <v>964939.40001023118</v>
      </c>
      <c r="S554" s="25">
        <f t="shared" ca="1" si="527"/>
        <v>1750625.9987418144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7820.4732791855868</v>
      </c>
      <c r="K555" s="25">
        <f t="shared" si="524"/>
        <v>20171.771259384055</v>
      </c>
      <c r="L555" s="25"/>
      <c r="N555" s="25">
        <f>'Combined Retirement'!$C$18/12</f>
        <v>39153.069999999992</v>
      </c>
      <c r="O555" s="25">
        <f t="shared" si="525"/>
        <v>11160.82546143035</v>
      </c>
      <c r="P555" s="25">
        <f t="shared" si="526"/>
        <v>27992.244538569641</v>
      </c>
      <c r="Q555" s="25">
        <f t="array" aca="1" ref="Q555" ca="1">INDEX('Isaac 401k'!L:L,MATCH('Retirement Calculator'!A555,'Isaac 401k'!N:N,0),0)</f>
        <v>781107.2343084492</v>
      </c>
      <c r="R555" s="25">
        <f t="array" aca="1" ref="R555" ca="1">INDEX('Lorri 401b'!L:L,MATCH('Retirement Calculator'!A555,'Lorri 401b'!N:N,0),0)</f>
        <v>948704.16053730901</v>
      </c>
      <c r="S555" s="25">
        <f t="shared" ca="1" si="527"/>
        <v>1729811.3948457581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7820.4732791855868</v>
      </c>
      <c r="K556" s="25">
        <f t="shared" si="524"/>
        <v>20171.771259384055</v>
      </c>
      <c r="L556" s="25"/>
      <c r="N556" s="25">
        <f>'Combined Retirement'!$C$18/12</f>
        <v>39153.069999999992</v>
      </c>
      <c r="O556" s="25">
        <f t="shared" si="525"/>
        <v>11160.82546143035</v>
      </c>
      <c r="P556" s="25">
        <f t="shared" si="526"/>
        <v>27992.244538569641</v>
      </c>
      <c r="Q556" s="25">
        <f t="array" aca="1" ref="Q556" ca="1">INDEX('Isaac 401k'!L:L,MATCH('Retirement Calculator'!A556,'Isaac 401k'!N:N,0),0)</f>
        <v>776508.78920021886</v>
      </c>
      <c r="R556" s="25">
        <f t="array" aca="1" ref="R556" ca="1">INDEX('Lorri 401b'!L:L,MATCH('Retirement Calculator'!A556,'Lorri 401b'!N:N,0),0)</f>
        <v>932401.27423324971</v>
      </c>
      <c r="S556" s="25">
        <f t="shared" ca="1" si="527"/>
        <v>1708910.0634334686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7820.4732791855868</v>
      </c>
      <c r="K557" s="25">
        <f t="shared" si="524"/>
        <v>20171.771259384055</v>
      </c>
      <c r="L557" s="25"/>
      <c r="N557" s="25">
        <f>'Combined Retirement'!$C$18/12</f>
        <v>39153.069999999992</v>
      </c>
      <c r="O557" s="25">
        <f t="shared" si="525"/>
        <v>11160.82546143035</v>
      </c>
      <c r="P557" s="25">
        <f t="shared" si="526"/>
        <v>27992.244538569641</v>
      </c>
      <c r="Q557" s="25">
        <f t="array" aca="1" ref="Q557" ca="1">INDEX('Isaac 401k'!L:L,MATCH('Retirement Calculator'!A557,'Isaac 401k'!N:N,0),0)</f>
        <v>771891.18390403758</v>
      </c>
      <c r="R557" s="25">
        <f t="array" aca="1" ref="R557" ca="1">INDEX('Lorri 401b'!L:L,MATCH('Retirement Calculator'!A557,'Lorri 401b'!N:N,0),0)</f>
        <v>916030.45923625678</v>
      </c>
      <c r="S557" s="25">
        <f t="shared" ca="1" si="527"/>
        <v>1687921.6431402944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7820.4732791855868</v>
      </c>
      <c r="K558" s="25">
        <f t="shared" si="524"/>
        <v>20171.771259384055</v>
      </c>
      <c r="L558" s="25"/>
      <c r="N558" s="25">
        <f>'Combined Retirement'!$C$18/12</f>
        <v>39153.069999999992</v>
      </c>
      <c r="O558" s="25">
        <f t="shared" si="525"/>
        <v>11160.82546143035</v>
      </c>
      <c r="P558" s="25">
        <f t="shared" si="526"/>
        <v>27992.244538569641</v>
      </c>
      <c r="Q558" s="25">
        <f t="array" aca="1" ref="Q558" ca="1">INDEX('Isaac 401k'!L:L,MATCH('Retirement Calculator'!A558,'Isaac 401k'!N:N,0),0)</f>
        <v>767254.33858578885</v>
      </c>
      <c r="R558" s="25">
        <f t="array" aca="1" ref="R558" ca="1">INDEX('Lorri 401b'!L:L,MATCH('Retirement Calculator'!A558,'Lorri 401b'!N:N,0),0)</f>
        <v>899591.43251010973</v>
      </c>
      <c r="S558" s="25">
        <f t="shared" ca="1" si="527"/>
        <v>1666845.7710958985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7820.4732791855868</v>
      </c>
      <c r="K559" s="25">
        <f t="shared" si="524"/>
        <v>20171.771259384055</v>
      </c>
      <c r="L559" s="25"/>
      <c r="N559" s="25">
        <f>'Combined Retirement'!$C$18/12</f>
        <v>39153.069999999992</v>
      </c>
      <c r="O559" s="25">
        <f t="shared" si="525"/>
        <v>11160.82546143035</v>
      </c>
      <c r="P559" s="25">
        <f t="shared" si="526"/>
        <v>27992.244538569641</v>
      </c>
      <c r="Q559" s="25">
        <f t="array" aca="1" ref="Q559" ca="1">INDEX('Isaac 401k'!L:L,MATCH('Retirement Calculator'!A559,'Isaac 401k'!N:N,0),0)</f>
        <v>762598.17307871406</v>
      </c>
      <c r="R559" s="25">
        <f t="array" aca="1" ref="R559" ca="1">INDEX('Lorri 401b'!L:L,MATCH('Retirement Calculator'!A559,'Lorri 401b'!N:N,0),0)</f>
        <v>883083.90983927029</v>
      </c>
      <c r="S559" s="25">
        <f t="shared" ca="1" si="527"/>
        <v>1645682.0829179843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7820.4732791855868</v>
      </c>
      <c r="K560" s="25">
        <f t="shared" si="524"/>
        <v>20171.771259384055</v>
      </c>
      <c r="L560" s="25"/>
      <c r="N560" s="25">
        <f>'Combined Retirement'!$C$18/12</f>
        <v>39153.069999999992</v>
      </c>
      <c r="O560" s="25">
        <f t="shared" si="525"/>
        <v>11160.82546143035</v>
      </c>
      <c r="P560" s="25">
        <f t="shared" si="526"/>
        <v>27992.244538569641</v>
      </c>
      <c r="Q560" s="25">
        <f t="array" aca="1" ref="Q560" ca="1">INDEX('Isaac 401k'!L:L,MATCH('Retirement Calculator'!A560,'Isaac 401k'!N:N,0),0)</f>
        <v>757922.60688202654</v>
      </c>
      <c r="R560" s="25">
        <f t="array" aca="1" ref="R560" ca="1">INDEX('Lorri 401b'!L:L,MATCH('Retirement Calculator'!A560,'Lorri 401b'!N:N,0),0)</f>
        <v>866507.605823969</v>
      </c>
      <c r="S560" s="25">
        <f t="shared" ca="1" si="527"/>
        <v>1624430.2127059954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7820.4732791855868</v>
      </c>
      <c r="K561" s="25">
        <f t="shared" si="524"/>
        <v>20171.771259384055</v>
      </c>
      <c r="L561" s="25"/>
      <c r="N561" s="25">
        <f>'Combined Retirement'!$C$18/12</f>
        <v>39153.069999999992</v>
      </c>
      <c r="O561" s="25">
        <f t="shared" si="525"/>
        <v>11160.82546143035</v>
      </c>
      <c r="P561" s="25">
        <f t="shared" si="526"/>
        <v>27992.244538569641</v>
      </c>
      <c r="Q561" s="25">
        <f t="array" aca="1" ref="Q561" ca="1">INDEX('Isaac 401k'!L:L,MATCH('Retirement Calculator'!A561,'Isaac 401k'!N:N,0),0)</f>
        <v>753227.5591595195</v>
      </c>
      <c r="R561" s="25">
        <f t="array" aca="1" ref="R561" ca="1">INDEX('Lorri 401b'!L:L,MATCH('Retirement Calculator'!A561,'Lorri 401b'!N:N,0),0)</f>
        <v>849862.23387527082</v>
      </c>
      <c r="S561" s="25">
        <f t="shared" ca="1" si="527"/>
        <v>1603089.7930347903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7820.4732791855868</v>
      </c>
      <c r="K562" s="25">
        <f t="shared" si="524"/>
        <v>20171.771259384055</v>
      </c>
      <c r="L562" s="25"/>
      <c r="N562" s="25">
        <f>'Combined Retirement'!$C$18/12</f>
        <v>39153.069999999992</v>
      </c>
      <c r="O562" s="25">
        <f t="shared" si="525"/>
        <v>11160.82546143035</v>
      </c>
      <c r="P562" s="25">
        <f t="shared" si="526"/>
        <v>27992.244538569641</v>
      </c>
      <c r="Q562" s="25">
        <f t="array" aca="1" ref="Q562" ca="1">INDEX('Isaac 401k'!L:L,MATCH('Retirement Calculator'!A562,'Isaac 401k'!N:N,0),0)</f>
        <v>748512.94873816858</v>
      </c>
      <c r="R562" s="25">
        <f t="array" aca="1" ref="R562" ca="1">INDEX('Lorri 401b'!L:L,MATCH('Retirement Calculator'!A562,'Lorri 401b'!N:N,0),0)</f>
        <v>833147.50621011958</v>
      </c>
      <c r="S562" s="25">
        <f t="shared" ca="1" si="527"/>
        <v>1581660.4549482882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7820.4732791855868</v>
      </c>
      <c r="K563" s="25">
        <f t="shared" si="524"/>
        <v>20171.771259384055</v>
      </c>
      <c r="L563" s="25"/>
      <c r="N563" s="25">
        <f>'Combined Retirement'!$C$18/12</f>
        <v>39153.069999999992</v>
      </c>
      <c r="O563" s="25">
        <f t="shared" si="525"/>
        <v>11160.82546143035</v>
      </c>
      <c r="P563" s="25">
        <f t="shared" si="526"/>
        <v>27992.244538569641</v>
      </c>
      <c r="Q563" s="25">
        <f t="array" aca="1" ref="Q563" ca="1">INDEX('Isaac 401k'!L:L,MATCH('Retirement Calculator'!A563,'Isaac 401k'!N:N,0),0)</f>
        <v>743778.69410672877</v>
      </c>
      <c r="R563" s="25">
        <f t="array" aca="1" ref="R563" ca="1">INDEX('Lorri 401b'!L:L,MATCH('Retirement Calculator'!A563,'Lorri 401b'!N:N,0),0)</f>
        <v>816363.13384636352</v>
      </c>
      <c r="S563" s="25">
        <f t="shared" ca="1" si="527"/>
        <v>1560141.8279530923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7820.4732791855868</v>
      </c>
      <c r="K564" s="25">
        <f t="shared" si="524"/>
        <v>20171.771259384055</v>
      </c>
      <c r="L564" s="25"/>
      <c r="N564" s="25">
        <f>'Combined Retirement'!$C$18/12</f>
        <v>39153.069999999992</v>
      </c>
      <c r="O564" s="25">
        <f t="shared" si="525"/>
        <v>11160.82546143035</v>
      </c>
      <c r="P564" s="25">
        <f t="shared" si="526"/>
        <v>27992.244538569641</v>
      </c>
      <c r="Q564" s="25">
        <f t="array" aca="1" ref="Q564" ca="1">INDEX('Isaac 401k'!L:L,MATCH('Retirement Calculator'!A564,'Isaac 401k'!N:N,0),0)</f>
        <v>739024.71341432456</v>
      </c>
      <c r="R564" s="25">
        <f t="array" aca="1" ref="R564" ca="1">INDEX('Lorri 401b'!L:L,MATCH('Retirement Calculator'!A564,'Lorri 401b'!N:N,0),0)</f>
        <v>799508.82659775857</v>
      </c>
      <c r="S564" s="25">
        <f t="shared" ca="1" si="527"/>
        <v>1538533.540012083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7820.4732791855868</v>
      </c>
      <c r="K565" s="25">
        <f t="shared" si="524"/>
        <v>20171.771259384055</v>
      </c>
      <c r="L565" s="25"/>
      <c r="N565" s="25">
        <f>'Combined Retirement'!$C$18/12</f>
        <v>39153.069999999992</v>
      </c>
      <c r="O565" s="25">
        <f t="shared" si="525"/>
        <v>11160.82546143035</v>
      </c>
      <c r="P565" s="25">
        <f t="shared" si="526"/>
        <v>27992.244538569641</v>
      </c>
      <c r="Q565" s="25">
        <f t="array" aca="1" ref="Q565" ca="1">INDEX('Isaac 401k'!L:L,MATCH('Retirement Calculator'!A565,'Isaac 401k'!N:N,0),0)</f>
        <v>734250.92446903535</v>
      </c>
      <c r="R565" s="25">
        <f t="array" aca="1" ref="R565" ca="1">INDEX('Lorri 401b'!L:L,MATCH('Retirement Calculator'!A565,'Lorri 401b'!N:N,0),0)</f>
        <v>782584.29306895111</v>
      </c>
      <c r="S565" s="25">
        <f t="shared" ca="1" si="527"/>
        <v>1516835.2175379866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7820.4732791855868</v>
      </c>
      <c r="K566" s="25">
        <f t="shared" si="524"/>
        <v>20171.771259384055</v>
      </c>
      <c r="L566" s="25"/>
      <c r="N566" s="25">
        <f>'Combined Retirement'!$C$18/12</f>
        <v>39153.069999999992</v>
      </c>
      <c r="O566" s="25">
        <f t="shared" si="525"/>
        <v>11160.82546143035</v>
      </c>
      <c r="P566" s="25">
        <f t="shared" si="526"/>
        <v>27992.244538569641</v>
      </c>
      <c r="Q566" s="25">
        <f t="array" aca="1" ref="Q566" ca="1">INDEX('Isaac 401k'!L:L,MATCH('Retirement Calculator'!A566,'Isaac 401k'!N:N,0),0)</f>
        <v>729457.24473647412</v>
      </c>
      <c r="R566" s="25">
        <f t="array" aca="1" ref="R566" ca="1">INDEX('Lorri 401b'!L:L,MATCH('Retirement Calculator'!A566,'Lorri 401b'!N:N,0),0)</f>
        <v>765589.24065044022</v>
      </c>
      <c r="S566" s="25">
        <f t="shared" ca="1" si="527"/>
        <v>1495046.4853869143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7820.4732791855868</v>
      </c>
      <c r="K567" s="25">
        <f t="shared" si="524"/>
        <v>20171.771259384055</v>
      </c>
      <c r="L567" s="25"/>
      <c r="N567" s="25">
        <f>'Combined Retirement'!$C$18/12</f>
        <v>39153.069999999992</v>
      </c>
      <c r="O567" s="25">
        <f t="shared" si="525"/>
        <v>11160.82546143035</v>
      </c>
      <c r="P567" s="25">
        <f t="shared" si="526"/>
        <v>27992.244538569641</v>
      </c>
      <c r="Q567" s="25">
        <f t="array" aca="1" ref="Q567" ca="1">INDEX('Isaac 401k'!L:L,MATCH('Retirement Calculator'!A567,'Isaac 401k'!N:N,0),0)</f>
        <v>724643.59133836057</v>
      </c>
      <c r="R567" s="25">
        <f t="array" aca="1" ref="R567" ca="1">INDEX('Lorri 401b'!L:L,MATCH('Retirement Calculator'!A567,'Lorri 401b'!N:N,0),0)</f>
        <v>748523.37551351881</v>
      </c>
      <c r="S567" s="25">
        <f t="shared" ca="1" si="527"/>
        <v>1473166.9668518794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7820.4732791855868</v>
      </c>
      <c r="K568" s="25">
        <f t="shared" si="524"/>
        <v>20171.771259384055</v>
      </c>
      <c r="L568" s="25"/>
      <c r="N568" s="25">
        <f>'Combined Retirement'!$C$18/12</f>
        <v>39153.069999999992</v>
      </c>
      <c r="O568" s="25">
        <f t="shared" si="525"/>
        <v>11160.82546143035</v>
      </c>
      <c r="P568" s="25">
        <f t="shared" si="526"/>
        <v>27992.244538569641</v>
      </c>
      <c r="Q568" s="25">
        <f t="array" aca="1" ref="Q568" ca="1">INDEX('Isaac 401k'!L:L,MATCH('Retirement Calculator'!A568,'Isaac 401k'!N:N,0),0)</f>
        <v>719809.88105108822</v>
      </c>
      <c r="R568" s="25">
        <f t="array" aca="1" ref="R568" ca="1">INDEX('Lorri 401b'!L:L,MATCH('Retirement Calculator'!A568,'Lorri 401b'!N:N,0),0)</f>
        <v>731386.40260519355</v>
      </c>
      <c r="S568" s="25">
        <f t="shared" ca="1" si="527"/>
        <v>1451196.2836562819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7820.4732791855868</v>
      </c>
      <c r="K569" s="25">
        <f t="shared" si="524"/>
        <v>20171.771259384055</v>
      </c>
      <c r="L569" s="25"/>
      <c r="N569" s="25">
        <f>'Combined Retirement'!$C$18/12</f>
        <v>39153.069999999992</v>
      </c>
      <c r="O569" s="25">
        <f t="shared" si="525"/>
        <v>11160.82546143035</v>
      </c>
      <c r="P569" s="25">
        <f t="shared" si="526"/>
        <v>27992.244538569641</v>
      </c>
      <c r="Q569" s="25">
        <f t="array" aca="1" ref="Q569" ca="1">INDEX('Isaac 401k'!L:L,MATCH('Retirement Calculator'!A569,'Isaac 401k'!N:N,0),0)</f>
        <v>714956.03030428558</v>
      </c>
      <c r="R569" s="25">
        <f t="array" aca="1" ref="R569" ca="1">INDEX('Lorri 401b'!L:L,MATCH('Retirement Calculator'!A569,'Lorri 401b'!N:N,0),0)</f>
        <v>714178.02564308362</v>
      </c>
      <c r="S569" s="25">
        <f t="shared" ca="1" si="527"/>
        <v>1429134.0559473692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7820.4732791855868</v>
      </c>
      <c r="K570" s="25">
        <f t="shared" si="524"/>
        <v>20171.771259384055</v>
      </c>
      <c r="L570" s="25"/>
      <c r="N570" s="25">
        <f>'Combined Retirement'!$C$18/12</f>
        <v>39153.069999999992</v>
      </c>
      <c r="O570" s="25">
        <f t="shared" si="525"/>
        <v>11160.82546143035</v>
      </c>
      <c r="P570" s="25">
        <f t="shared" si="526"/>
        <v>27992.244538569641</v>
      </c>
      <c r="Q570" s="25">
        <f t="array" aca="1" ref="Q570" ca="1">INDEX('Isaac 401k'!L:L,MATCH('Retirement Calculator'!A570,'Isaac 401k'!N:N,0),0)</f>
        <v>710081.95517937129</v>
      </c>
      <c r="R570" s="25">
        <f t="array" aca="1" ref="R570" ca="1">INDEX('Lorri 401b'!L:L,MATCH('Retirement Calculator'!A570,'Lorri 401b'!N:N,0),0)</f>
        <v>696897.94711029821</v>
      </c>
      <c r="S570" s="25">
        <f t="shared" ca="1" si="527"/>
        <v>1406979.9022896695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7820.4732791855868</v>
      </c>
      <c r="K571" s="25">
        <f t="shared" si="524"/>
        <v>20171.771259384055</v>
      </c>
      <c r="L571" s="25"/>
      <c r="N571" s="25">
        <f>'Combined Retirement'!$C$18/12</f>
        <v>39153.069999999992</v>
      </c>
      <c r="O571" s="25">
        <f t="shared" si="525"/>
        <v>11160.82546143035</v>
      </c>
      <c r="P571" s="25">
        <f t="shared" si="526"/>
        <v>27992.244538569641</v>
      </c>
      <c r="Q571" s="25">
        <f t="array" aca="1" ref="Q571" ca="1">INDEX('Isaac 401k'!L:L,MATCH('Retirement Calculator'!A571,'Isaac 401k'!N:N,0),0)</f>
        <v>705187.5714081031</v>
      </c>
      <c r="R571" s="25">
        <f t="array" aca="1" ref="R571" ca="1">INDEX('Lorri 401b'!L:L,MATCH('Retirement Calculator'!A571,'Lorri 401b'!N:N,0),0)</f>
        <v>679545.86825029296</v>
      </c>
      <c r="S571" s="25">
        <f t="shared" ca="1" si="527"/>
        <v>1384733.4396583959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7820.4732791855868</v>
      </c>
      <c r="K572" s="25">
        <f t="shared" si="524"/>
        <v>20171.771259384055</v>
      </c>
      <c r="L572" s="25"/>
      <c r="N572" s="25">
        <f>'Combined Retirement'!$C$18/12</f>
        <v>39153.069999999992</v>
      </c>
      <c r="O572" s="25">
        <f t="shared" si="525"/>
        <v>11160.82546143035</v>
      </c>
      <c r="P572" s="25">
        <f t="shared" si="526"/>
        <v>27992.244538569641</v>
      </c>
      <c r="Q572" s="25">
        <f t="array" aca="1" ref="Q572" ca="1">INDEX('Isaac 401k'!L:L,MATCH('Retirement Calculator'!A572,'Isaac 401k'!N:N,0),0)</f>
        <v>700272.79437112133</v>
      </c>
      <c r="R572" s="25">
        <f t="array" aca="1" ref="R572" ca="1">INDEX('Lorri 401b'!L:L,MATCH('Retirement Calculator'!A572,'Lorri 401b'!N:N,0),0)</f>
        <v>662121.48906170437</v>
      </c>
      <c r="S572" s="25">
        <f t="shared" ca="1" si="527"/>
        <v>1362394.2834328257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7820.4732791855868</v>
      </c>
      <c r="K573" s="25">
        <f t="shared" si="524"/>
        <v>20171.771259384055</v>
      </c>
      <c r="L573" s="25"/>
      <c r="N573" s="25">
        <f>'Combined Retirement'!$C$18/12</f>
        <v>39153.069999999992</v>
      </c>
      <c r="O573" s="25">
        <f t="shared" si="525"/>
        <v>11160.82546143035</v>
      </c>
      <c r="P573" s="25">
        <f t="shared" si="526"/>
        <v>27992.244538569641</v>
      </c>
      <c r="Q573" s="25">
        <f t="array" aca="1" ref="Q573" ca="1">INDEX('Isaac 401k'!L:L,MATCH('Retirement Calculator'!A573,'Isaac 401k'!N:N,0),0)</f>
        <v>695337.53909648547</v>
      </c>
      <c r="R573" s="25">
        <f t="array" aca="1" ref="R573" ca="1">INDEX('Lorri 401b'!L:L,MATCH('Retirement Calculator'!A573,'Lorri 401b'!N:N,0),0)</f>
        <v>644624.50829316338</v>
      </c>
      <c r="S573" s="25">
        <f t="shared" ca="1" si="527"/>
        <v>1339962.0473896489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7820.4732791855868</v>
      </c>
      <c r="K574" s="25">
        <f t="shared" si="524"/>
        <v>20171.771259384055</v>
      </c>
      <c r="L574" s="25"/>
      <c r="N574" s="25">
        <f>'Combined Retirement'!$C$18/12</f>
        <v>39153.069999999992</v>
      </c>
      <c r="O574" s="25">
        <f t="shared" si="525"/>
        <v>11160.82546143035</v>
      </c>
      <c r="P574" s="25">
        <f t="shared" si="526"/>
        <v>27992.244538569641</v>
      </c>
      <c r="Q574" s="25">
        <f t="array" aca="1" ref="Q574" ca="1">INDEX('Isaac 401k'!L:L,MATCH('Retirement Calculator'!A574,'Isaac 401k'!N:N,0),0)</f>
        <v>690381.72025820531</v>
      </c>
      <c r="R574" s="25">
        <f t="array" aca="1" ref="R574" ca="1">INDEX('Lorri 401b'!L:L,MATCH('Retirement Calculator'!A574,'Lorri 401b'!N:N,0),0)</f>
        <v>627054.62343808671</v>
      </c>
      <c r="S574" s="25">
        <f t="shared" ca="1" si="527"/>
        <v>1317436.343696292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7820.4732791855868</v>
      </c>
      <c r="K575" s="25">
        <f t="shared" si="524"/>
        <v>20171.771259384055</v>
      </c>
      <c r="L575" s="25"/>
      <c r="N575" s="25">
        <f>'Combined Retirement'!$C$18/12</f>
        <v>39153.069999999992</v>
      </c>
      <c r="O575" s="25">
        <f t="shared" si="525"/>
        <v>11160.82546143035</v>
      </c>
      <c r="P575" s="25">
        <f t="shared" si="526"/>
        <v>27992.244538569641</v>
      </c>
      <c r="Q575" s="25">
        <f t="array" aca="1" ref="Q575" ca="1">INDEX('Isaac 401k'!L:L,MATCH('Retirement Calculator'!A575,'Isaac 401k'!N:N,0),0)</f>
        <v>685405.25217476569</v>
      </c>
      <c r="R575" s="25">
        <f t="array" aca="1" ref="R575" ca="1">INDEX('Lorri 401b'!L:L,MATCH('Retirement Calculator'!A575,'Lorri 401b'!N:N,0),0)</f>
        <v>609411.53072944714</v>
      </c>
      <c r="S575" s="25">
        <f t="shared" ca="1" si="527"/>
        <v>1294816.7829042128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7820.4732791855868</v>
      </c>
      <c r="K576" s="25">
        <f t="shared" si="524"/>
        <v>20171.771259384055</v>
      </c>
      <c r="L576" s="25"/>
      <c r="N576" s="25">
        <f>'Combined Retirement'!$C$18/12</f>
        <v>39153.069999999992</v>
      </c>
      <c r="O576" s="25">
        <f t="shared" si="525"/>
        <v>11160.82546143035</v>
      </c>
      <c r="P576" s="25">
        <f t="shared" si="526"/>
        <v>27992.244538569641</v>
      </c>
      <c r="Q576" s="25">
        <f t="array" aca="1" ref="Q576" ca="1">INDEX('Isaac 401k'!L:L,MATCH('Retirement Calculator'!A576,'Isaac 401k'!N:N,0),0)</f>
        <v>680408.04880764498</v>
      </c>
      <c r="R576" s="25">
        <f t="array" aca="1" ref="R576" ca="1">INDEX('Lorri 401b'!L:L,MATCH('Retirement Calculator'!A576,'Lorri 401b'!N:N,0),0)</f>
        <v>591694.92513452168</v>
      </c>
      <c r="S576" s="25">
        <f t="shared" ca="1" si="527"/>
        <v>1272102.9739421667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7820.4732791855868</v>
      </c>
      <c r="K577" s="25">
        <f t="shared" si="524"/>
        <v>20171.771259384055</v>
      </c>
      <c r="L577" s="25"/>
      <c r="N577" s="25">
        <f>'Combined Retirement'!$C$18/12</f>
        <v>39153.069999999992</v>
      </c>
      <c r="O577" s="25">
        <f t="shared" si="525"/>
        <v>11160.82546143035</v>
      </c>
      <c r="P577" s="25">
        <f t="shared" si="526"/>
        <v>27992.244538569641</v>
      </c>
      <c r="Q577" s="25">
        <f t="array" aca="1" ref="Q577" ca="1">INDEX('Isaac 401k'!L:L,MATCH('Retirement Calculator'!A577,'Isaac 401k'!N:N,0),0)</f>
        <v>675390.02375982795</v>
      </c>
      <c r="R577" s="25">
        <f t="array" aca="1" ref="R577" ca="1">INDEX('Lorri 401b'!L:L,MATCH('Retirement Calculator'!A577,'Lorri 401b'!N:N,0),0)</f>
        <v>573904.50034961745</v>
      </c>
      <c r="S577" s="25">
        <f t="shared" ca="1" si="527"/>
        <v>1249294.5241094455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7820.4732791855868</v>
      </c>
      <c r="K578" s="25">
        <f t="shared" si="524"/>
        <v>20171.771259384055</v>
      </c>
      <c r="L578" s="25"/>
      <c r="N578" s="25">
        <f>'Combined Retirement'!$C$18/12</f>
        <v>39153.069999999992</v>
      </c>
      <c r="O578" s="25">
        <f t="shared" si="525"/>
        <v>11160.82546143035</v>
      </c>
      <c r="P578" s="25">
        <f t="shared" si="526"/>
        <v>27992.244538569641</v>
      </c>
      <c r="Q578" s="25">
        <f t="array" aca="1" ref="Q578" ca="1">INDEX('Isaac 401k'!L:L,MATCH('Retirement Calculator'!A578,'Isaac 401k'!N:N,0),0)</f>
        <v>670351.09027431172</v>
      </c>
      <c r="R578" s="25">
        <f t="array" aca="1" ref="R578" ca="1">INDEX('Lorri 401b'!L:L,MATCH('Retirement Calculator'!A578,'Lorri 401b'!N:N,0),0)</f>
        <v>556039.94879477599</v>
      </c>
      <c r="S578" s="25">
        <f t="shared" ca="1" si="527"/>
        <v>1226391.0390690877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7820.4732791855868</v>
      </c>
      <c r="K579" s="25">
        <f t="shared" si="524"/>
        <v>20171.771259384055</v>
      </c>
      <c r="L579" s="25"/>
      <c r="N579" s="25">
        <f>'Combined Retirement'!$C$18/12</f>
        <v>39153.069999999992</v>
      </c>
      <c r="O579" s="25">
        <f t="shared" si="525"/>
        <v>11160.82546143035</v>
      </c>
      <c r="P579" s="25">
        <f t="shared" si="526"/>
        <v>27992.244538569641</v>
      </c>
      <c r="Q579" s="25">
        <f t="array" aca="1" ref="Q579" ca="1">INDEX('Isaac 401k'!L:L,MATCH('Retirement Calculator'!A579,'Isaac 401k'!N:N,0),0)</f>
        <v>665291.16123260581</v>
      </c>
      <c r="R579" s="25">
        <f t="array" aca="1" ref="R579" ca="1">INDEX('Lorri 401b'!L:L,MATCH('Retirement Calculator'!A579,'Lorri 401b'!N:N,0),0)</f>
        <v>538100.96160845598</v>
      </c>
      <c r="S579" s="25">
        <f t="shared" ca="1" si="527"/>
        <v>1203392.1228410618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7820.4732791855868</v>
      </c>
      <c r="K580" s="25">
        <f t="shared" si="524"/>
        <v>20171.771259384055</v>
      </c>
      <c r="L580" s="25"/>
      <c r="N580" s="25">
        <f>'Combined Retirement'!$C$18/12</f>
        <v>39153.069999999992</v>
      </c>
      <c r="O580" s="25">
        <f t="shared" si="525"/>
        <v>11160.82546143035</v>
      </c>
      <c r="P580" s="25">
        <f t="shared" si="526"/>
        <v>27992.244538569641</v>
      </c>
      <c r="Q580" s="25">
        <f t="array" aca="1" ref="Q580" ca="1">INDEX('Isaac 401k'!L:L,MATCH('Retirement Calculator'!A580,'Isaac 401k'!N:N,0),0)</f>
        <v>660210.14915322617</v>
      </c>
      <c r="R580" s="25">
        <f t="array" aca="1" ref="R580" ca="1">INDEX('Lorri 401b'!L:L,MATCH('Retirement Calculator'!A580,'Lorri 401b'!N:N,0),0)</f>
        <v>520087.22864219308</v>
      </c>
      <c r="S580" s="25">
        <f t="shared" ca="1" si="527"/>
        <v>1180297.3777954192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7820.4732791855868</v>
      </c>
      <c r="K581" s="25">
        <f t="shared" si="524"/>
        <v>20171.771259384055</v>
      </c>
      <c r="L581" s="25"/>
      <c r="N581" s="25">
        <f>'Combined Retirement'!$C$18/12</f>
        <v>39153.069999999992</v>
      </c>
      <c r="O581" s="25">
        <f t="shared" si="525"/>
        <v>11160.82546143035</v>
      </c>
      <c r="P581" s="25">
        <f t="shared" si="526"/>
        <v>27992.244538569641</v>
      </c>
      <c r="Q581" s="25">
        <f t="array" aca="1" ref="Q581" ca="1">INDEX('Isaac 401k'!L:L,MATCH('Retirement Calculator'!A581,'Isaac 401k'!N:N,0),0)</f>
        <v>655107.96619018237</v>
      </c>
      <c r="R581" s="25">
        <f t="array" aca="1" ref="R581" ca="1">INDEX('Lorri 401b'!L:L,MATCH('Retirement Calculator'!A581,'Lorri 401b'!N:N,0),0)</f>
        <v>501998.43845523737</v>
      </c>
      <c r="S581" s="25">
        <f t="shared" ca="1" si="527"/>
        <v>1157106.4046454197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7820.4732791855868</v>
      </c>
      <c r="K582" s="25">
        <f t="shared" si="524"/>
        <v>20171.771259384055</v>
      </c>
      <c r="L582" s="25"/>
      <c r="N582" s="25">
        <f>'Combined Retirement'!$C$18/12</f>
        <v>39153.069999999992</v>
      </c>
      <c r="O582" s="25">
        <f t="shared" si="525"/>
        <v>11160.82546143035</v>
      </c>
      <c r="P582" s="25">
        <f t="shared" si="526"/>
        <v>27992.244538569641</v>
      </c>
      <c r="Q582" s="25">
        <f t="array" aca="1" ref="Q582" ca="1">INDEX('Isaac 401k'!L:L,MATCH('Retirement Calculator'!A582,'Isaac 401k'!N:N,0),0)</f>
        <v>649984.5241314593</v>
      </c>
      <c r="R582" s="25">
        <f t="array" aca="1" ref="R582" ca="1">INDEX('Lorri 401b'!L:L,MATCH('Retirement Calculator'!A582,'Lorri 401b'!N:N,0),0)</f>
        <v>483834.27830916934</v>
      </c>
      <c r="S582" s="25">
        <f t="shared" ca="1" si="527"/>
        <v>1133818.8024406286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7820.4732791855868</v>
      </c>
      <c r="K583" s="25">
        <f t="shared" si="524"/>
        <v>20171.771259384055</v>
      </c>
      <c r="L583" s="25"/>
      <c r="N583" s="25">
        <f>'Combined Retirement'!$C$18/12</f>
        <v>39153.069999999992</v>
      </c>
      <c r="O583" s="25">
        <f t="shared" si="525"/>
        <v>11160.82546143035</v>
      </c>
      <c r="P583" s="25">
        <f t="shared" si="526"/>
        <v>27992.244538569641</v>
      </c>
      <c r="Q583" s="25">
        <f t="array" aca="1" ref="Q583" ca="1">INDEX('Isaac 401k'!L:L,MATCH('Retirement Calculator'!A583,'Isaac 401k'!N:N,0),0)</f>
        <v>644839.73439749156</v>
      </c>
      <c r="R583" s="25">
        <f t="array" aca="1" ref="R583" ca="1">INDEX('Lorri 401b'!L:L,MATCH('Retirement Calculator'!A583,'Lorri 401b'!N:N,0),0)</f>
        <v>465594.43416249275</v>
      </c>
      <c r="S583" s="25">
        <f t="shared" ca="1" si="527"/>
        <v>1110434.1685599843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7820.4732791855868</v>
      </c>
      <c r="K584" s="25">
        <f t="shared" si="524"/>
        <v>20171.771259384055</v>
      </c>
      <c r="L584" s="25"/>
      <c r="N584" s="25">
        <f>'Combined Retirement'!$C$18/12</f>
        <v>39153.069999999992</v>
      </c>
      <c r="O584" s="25">
        <f t="shared" si="525"/>
        <v>11160.82546143035</v>
      </c>
      <c r="P584" s="25">
        <f t="shared" si="526"/>
        <v>27992.244538569641</v>
      </c>
      <c r="Q584" s="25">
        <f t="array" aca="1" ref="Q584" ca="1">INDEX('Isaac 401k'!L:L,MATCH('Retirement Calculator'!A584,'Isaac 401k'!N:N,0),0)</f>
        <v>639673.50803963223</v>
      </c>
      <c r="R584" s="25">
        <f t="array" aca="1" ref="R584" ca="1">INDEX('Lorri 401b'!L:L,MATCH('Retirement Calculator'!A584,'Lorri 401b'!N:N,0),0)</f>
        <v>447278.59066520497</v>
      </c>
      <c r="S584" s="25">
        <f t="shared" ca="1" si="527"/>
        <v>1086952.0987048373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7820.4732791855868</v>
      </c>
      <c r="K585" s="25">
        <f t="shared" si="524"/>
        <v>20171.771259384055</v>
      </c>
      <c r="L585" s="25"/>
      <c r="N585" s="25">
        <f>'Combined Retirement'!$C$18/12</f>
        <v>39153.069999999992</v>
      </c>
      <c r="O585" s="25">
        <f t="shared" si="525"/>
        <v>11160.82546143035</v>
      </c>
      <c r="P585" s="25">
        <f t="shared" si="526"/>
        <v>27992.244538569641</v>
      </c>
      <c r="Q585" s="25">
        <f t="array" aca="1" ref="Q585" ca="1">INDEX('Isaac 401k'!L:L,MATCH('Retirement Calculator'!A585,'Isaac 401k'!N:N,0),0)</f>
        <v>634485.75573861517</v>
      </c>
      <c r="R585" s="25">
        <f t="array" aca="1" ref="R585" ca="1">INDEX('Lorri 401b'!L:L,MATCH('Retirement Calculator'!A585,'Lorri 401b'!N:N,0),0)</f>
        <v>428886.43115334515</v>
      </c>
      <c r="S585" s="25">
        <f t="shared" ca="1" si="527"/>
        <v>1063372.1868919604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7820.4732791855868</v>
      </c>
      <c r="K586" s="25">
        <f t="shared" si="524"/>
        <v>20171.771259384055</v>
      </c>
      <c r="L586" s="25"/>
      <c r="N586" s="25">
        <f>'Combined Retirement'!$C$18/12</f>
        <v>39153.069999999992</v>
      </c>
      <c r="O586" s="25">
        <f t="shared" si="525"/>
        <v>11160.82546143035</v>
      </c>
      <c r="P586" s="25">
        <f t="shared" si="526"/>
        <v>27992.244538569641</v>
      </c>
      <c r="Q586" s="25">
        <f t="array" aca="1" ref="Q586" ca="1">INDEX('Isaac 401k'!L:L,MATCH('Retirement Calculator'!A586,'Isaac 401k'!N:N,0),0)</f>
        <v>629276.38780301053</v>
      </c>
      <c r="R586" s="25">
        <f t="array" aca="1" ref="R586" ca="1">INDEX('Lorri 401b'!L:L,MATCH('Retirement Calculator'!A586,'Lorri 401b'!N:N,0),0)</f>
        <v>410417.63764351927</v>
      </c>
      <c r="S586" s="25">
        <f t="shared" ca="1" si="527"/>
        <v>1039694.0254465297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7820.4732791855868</v>
      </c>
      <c r="K587" s="25">
        <f t="shared" si="524"/>
        <v>20171.771259384055</v>
      </c>
      <c r="L587" s="25"/>
      <c r="N587" s="25">
        <f>'Combined Retirement'!$C$18/12</f>
        <v>39153.069999999992</v>
      </c>
      <c r="O587" s="25">
        <f t="shared" si="525"/>
        <v>11160.82546143035</v>
      </c>
      <c r="P587" s="25">
        <f t="shared" si="526"/>
        <v>27992.244538569641</v>
      </c>
      <c r="Q587" s="25">
        <f t="array" aca="1" ref="Q587" ca="1">INDEX('Isaac 401k'!L:L,MATCH('Retirement Calculator'!A587,'Isaac 401k'!N:N,0),0)</f>
        <v>624045.31416767417</v>
      </c>
      <c r="R587" s="25">
        <f t="array" aca="1" ref="R587" ca="1">INDEX('Lorri 401b'!L:L,MATCH('Retirement Calculator'!A587,'Lorri 401b'!N:N,0),0)</f>
        <v>391871.89082740241</v>
      </c>
      <c r="S587" s="25">
        <f t="shared" ca="1" si="527"/>
        <v>1015917.2049950766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7820.4732791855868</v>
      </c>
      <c r="K588" s="25">
        <f t="shared" si="524"/>
        <v>20171.771259384055</v>
      </c>
      <c r="L588" s="25"/>
      <c r="N588" s="25">
        <f>'Combined Retirement'!$C$18/12</f>
        <v>39153.069999999992</v>
      </c>
      <c r="O588" s="25">
        <f t="shared" si="525"/>
        <v>11160.82546143035</v>
      </c>
      <c r="P588" s="25">
        <f t="shared" si="526"/>
        <v>27992.244538569641</v>
      </c>
      <c r="Q588" s="25">
        <f t="array" aca="1" ref="Q588" ca="1">INDEX('Isaac 401k'!L:L,MATCH('Retirement Calculator'!A588,'Isaac 401k'!N:N,0),0)</f>
        <v>618792.44439219066</v>
      </c>
      <c r="R588" s="25">
        <f t="array" aca="1" ref="R588" ca="1">INDEX('Lorri 401b'!L:L,MATCH('Retirement Calculator'!A588,'Lorri 401b'!N:N,0),0)</f>
        <v>373248.87006621843</v>
      </c>
      <c r="S588" s="25">
        <f t="shared" ca="1" si="527"/>
        <v>992041.31445840909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7820.4732791855868</v>
      </c>
      <c r="K589" s="25">
        <f t="shared" si="524"/>
        <v>20171.771259384055</v>
      </c>
      <c r="L589" s="25"/>
      <c r="N589" s="25">
        <f>'Combined Retirement'!$C$18/12</f>
        <v>39153.069999999992</v>
      </c>
      <c r="O589" s="25">
        <f t="shared" si="525"/>
        <v>11160.82546143035</v>
      </c>
      <c r="P589" s="25">
        <f t="shared" si="526"/>
        <v>27992.244538569641</v>
      </c>
      <c r="Q589" s="25">
        <f t="array" aca="1" ref="Q589" ca="1">INDEX('Isaac 401k'!L:L,MATCH('Retirement Calculator'!A589,'Isaac 401k'!N:N,0),0)</f>
        <v>613517.68765930925</v>
      </c>
      <c r="R589" s="25">
        <f t="array" aca="1" ref="R589" ca="1">INDEX('Lorri 401b'!L:L,MATCH('Retirement Calculator'!A589,'Lorri 401b'!N:N,0),0)</f>
        <v>354548.25338519621</v>
      </c>
      <c r="S589" s="25">
        <f t="shared" ca="1" si="527"/>
        <v>968065.94104450545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7820.4732791855868</v>
      </c>
      <c r="K590" s="25">
        <f t="shared" si="524"/>
        <v>20171.771259384055</v>
      </c>
      <c r="L590" s="25"/>
      <c r="N590" s="25">
        <f>'Combined Retirement'!$C$18/12</f>
        <v>39153.069999999992</v>
      </c>
      <c r="O590" s="25">
        <f t="shared" si="525"/>
        <v>11160.82546143035</v>
      </c>
      <c r="P590" s="25">
        <f t="shared" si="526"/>
        <v>27992.244538569641</v>
      </c>
      <c r="Q590" s="25">
        <f t="array" aca="1" ref="Q590" ca="1">INDEX('Isaac 401k'!L:L,MATCH('Retirement Calculator'!A590,'Isaac 401k'!N:N,0),0)</f>
        <v>608220.95277337416</v>
      </c>
      <c r="R590" s="25">
        <f t="array" aca="1" ref="R590" ca="1">INDEX('Lorri 401b'!L:L,MATCH('Retirement Calculator'!A590,'Lorri 401b'!N:N,0),0)</f>
        <v>335769.71746800304</v>
      </c>
      <c r="S590" s="25">
        <f t="shared" ca="1" si="527"/>
        <v>943990.6702413772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7820.4732791855868</v>
      </c>
      <c r="K591" s="25">
        <f t="shared" si="524"/>
        <v>20171.771259384055</v>
      </c>
      <c r="L591" s="25"/>
      <c r="N591" s="25">
        <f>'Combined Retirement'!$C$18/12</f>
        <v>39153.069999999992</v>
      </c>
      <c r="O591" s="25">
        <f t="shared" si="525"/>
        <v>11160.82546143035</v>
      </c>
      <c r="P591" s="25">
        <f t="shared" si="526"/>
        <v>27992.244538569641</v>
      </c>
      <c r="Q591" s="25">
        <f t="array" aca="1" ref="Q591" ca="1">INDEX('Isaac 401k'!L:L,MATCH('Retirement Calculator'!A591,'Isaac 401k'!N:N,0),0)</f>
        <v>602902.1481587477</v>
      </c>
      <c r="R591" s="25">
        <f t="array" aca="1" ref="R591" ca="1">INDEX('Lorri 401b'!L:L,MATCH('Retirement Calculator'!A591,'Lorri 401b'!N:N,0),0)</f>
        <v>316912.93765115488</v>
      </c>
      <c r="S591" s="25">
        <f t="shared" ca="1" si="527"/>
        <v>919815.08580990252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7820.4732791855868</v>
      </c>
      <c r="K592" s="25">
        <f t="shared" si="524"/>
        <v>20171.771259384055</v>
      </c>
      <c r="L592" s="25"/>
      <c r="N592" s="25">
        <f>'Combined Retirement'!$C$18/12</f>
        <v>39153.069999999992</v>
      </c>
      <c r="O592" s="25">
        <f t="shared" si="525"/>
        <v>11160.82546143035</v>
      </c>
      <c r="P592" s="25">
        <f t="shared" si="526"/>
        <v>27992.244538569641</v>
      </c>
      <c r="Q592" s="25">
        <f t="array" aca="1" ref="Q592" ca="1">INDEX('Isaac 401k'!L:L,MATCH('Retirement Calculator'!A592,'Isaac 401k'!N:N,0),0)</f>
        <v>597561.18185822701</v>
      </c>
      <c r="R592" s="25">
        <f t="array" aca="1" ref="R592" ca="1">INDEX('Lorri 401b'!L:L,MATCH('Retirement Calculator'!A592,'Lorri 401b'!N:N,0),0)</f>
        <v>297977.58791840321</v>
      </c>
      <c r="S592" s="25">
        <f t="shared" ca="1" si="527"/>
        <v>895538.76977663022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7820.4732791855868</v>
      </c>
      <c r="K593" s="25">
        <f t="shared" si="524"/>
        <v>20171.771259384055</v>
      </c>
      <c r="L593" s="25"/>
      <c r="N593" s="25">
        <f>'Combined Retirement'!$C$18/12</f>
        <v>39153.069999999992</v>
      </c>
      <c r="O593" s="25">
        <f t="shared" si="525"/>
        <v>11160.82546143035</v>
      </c>
      <c r="P593" s="25">
        <f t="shared" si="526"/>
        <v>27992.244538569641</v>
      </c>
      <c r="Q593" s="25">
        <f t="array" aca="1" ref="Q593" ca="1">INDEX('Isaac 401k'!L:L,MATCH('Retirement Calculator'!A593,'Isaac 401k'!N:N,0),0)</f>
        <v>592197.96153145412</v>
      </c>
      <c r="R593" s="25">
        <f t="array" aca="1" ref="R593" ca="1">INDEX('Lorri 401b'!L:L,MATCH('Retirement Calculator'!A593,'Lorri 401b'!N:N,0),0)</f>
        <v>278963.3408950984</v>
      </c>
      <c r="S593" s="25">
        <f t="shared" ca="1" si="527"/>
        <v>871161.30242655252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7820.4732791855868</v>
      </c>
      <c r="K594" s="25">
        <f t="shared" si="524"/>
        <v>20171.771259384055</v>
      </c>
      <c r="L594" s="25"/>
      <c r="N594" s="25">
        <f>'Combined Retirement'!$C$18/12</f>
        <v>39153.069999999992</v>
      </c>
      <c r="O594" s="25">
        <f t="shared" si="525"/>
        <v>11160.82546143035</v>
      </c>
      <c r="P594" s="25">
        <f t="shared" si="526"/>
        <v>27992.244538569641</v>
      </c>
      <c r="Q594" s="25">
        <f t="array" aca="1" ref="Q594" ca="1">INDEX('Isaac 401k'!L:L,MATCH('Retirement Calculator'!A594,'Isaac 401k'!N:N,0),0)</f>
        <v>586812.3944533196</v>
      </c>
      <c r="R594" s="25">
        <f t="array" aca="1" ref="R594" ca="1">INDEX('Lorri 401b'!L:L,MATCH('Retirement Calculator'!A594,'Lorri 401b'!N:N,0),0)</f>
        <v>259869.86784252981</v>
      </c>
      <c r="S594" s="25">
        <f t="shared" ca="1" si="527"/>
        <v>846682.26229584939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7820.4732791855868</v>
      </c>
      <c r="K595" s="25">
        <f t="shared" si="524"/>
        <v>20171.771259384055</v>
      </c>
      <c r="L595" s="25"/>
      <c r="N595" s="25">
        <f>'Combined Retirement'!$C$18/12</f>
        <v>39153.069999999992</v>
      </c>
      <c r="O595" s="25">
        <f t="shared" si="525"/>
        <v>11160.82546143035</v>
      </c>
      <c r="P595" s="25">
        <f t="shared" si="526"/>
        <v>27992.244538569641</v>
      </c>
      <c r="Q595" s="25">
        <f t="array" aca="1" ref="Q595" ca="1">INDEX('Isaac 401k'!L:L,MATCH('Retirement Calculator'!A595,'Isaac 401k'!N:N,0),0)</f>
        <v>581404.38751235954</v>
      </c>
      <c r="R595" s="25">
        <f t="array" aca="1" ref="R595" ca="1">INDEX('Lorri 401b'!L:L,MATCH('Retirement Calculator'!A595,'Lorri 401b'!N:N,0),0)</f>
        <v>240696.83865224221</v>
      </c>
      <c r="S595" s="25">
        <f t="shared" ca="1" si="527"/>
        <v>822101.22616460174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7820.4732791855868</v>
      </c>
      <c r="K596" s="25">
        <f t="shared" si="524"/>
        <v>20171.771259384055</v>
      </c>
      <c r="L596" s="25"/>
      <c r="N596" s="25">
        <f>'Combined Retirement'!$C$18/12</f>
        <v>39153.069999999992</v>
      </c>
      <c r="O596" s="25">
        <f t="shared" si="525"/>
        <v>11160.82546143035</v>
      </c>
      <c r="P596" s="25">
        <f t="shared" si="526"/>
        <v>27992.244538569641</v>
      </c>
      <c r="Q596" s="25">
        <f t="array" aca="1" ref="Q596" ca="1">INDEX('Isaac 401k'!L:L,MATCH('Retirement Calculator'!A596,'Isaac 401k'!N:N,0),0)</f>
        <v>575973.84720914555</v>
      </c>
      <c r="R596" s="25">
        <f t="array" aca="1" ref="R596" ca="1">INDEX('Lorri 401b'!L:L,MATCH('Retirement Calculator'!A596,'Lorri 401b'!N:N,0),0)</f>
        <v>221443.9218403284</v>
      </c>
      <c r="S596" s="25">
        <f t="shared" ca="1" si="527"/>
        <v>797417.76904947392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7820.4732791855868</v>
      </c>
      <c r="K597" s="25">
        <f t="shared" si="524"/>
        <v>20171.771259384055</v>
      </c>
      <c r="L597" s="25"/>
      <c r="N597" s="25">
        <f>'Combined Retirement'!$C$18/12</f>
        <v>39153.069999999992</v>
      </c>
      <c r="O597" s="25">
        <f t="shared" si="525"/>
        <v>11160.82546143035</v>
      </c>
      <c r="P597" s="25">
        <f t="shared" si="526"/>
        <v>27992.244538569641</v>
      </c>
      <c r="Q597" s="25">
        <f t="array" aca="1" ref="Q597" ca="1">INDEX('Isaac 401k'!L:L,MATCH('Retirement Calculator'!A597,'Isaac 401k'!N:N,0),0)</f>
        <v>570520.67965466809</v>
      </c>
      <c r="R597" s="25">
        <f t="array" aca="1" ref="R597" ca="1">INDEX('Lorri 401b'!L:L,MATCH('Retirement Calculator'!A597,'Lorri 401b'!N:N,0),0)</f>
        <v>202110.78454169829</v>
      </c>
      <c r="S597" s="25">
        <f t="shared" ca="1" si="527"/>
        <v>772631.46419636637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7820.4732791855868</v>
      </c>
      <c r="K598" s="25">
        <f t="shared" si="524"/>
        <v>20171.771259384055</v>
      </c>
      <c r="L598" s="25"/>
      <c r="N598" s="25">
        <f>'Combined Retirement'!$C$18/12</f>
        <v>39153.069999999992</v>
      </c>
      <c r="O598" s="25">
        <f t="shared" si="525"/>
        <v>11160.82546143035</v>
      </c>
      <c r="P598" s="25">
        <f t="shared" si="526"/>
        <v>27992.244538569641</v>
      </c>
      <c r="Q598" s="25">
        <f t="array" aca="1" ref="Q598" ca="1">INDEX('Isaac 401k'!L:L,MATCH('Retirement Calculator'!A598,'Isaac 401k'!N:N,0),0)</f>
        <v>565044.79056871368</v>
      </c>
      <c r="R598" s="25">
        <f t="array" aca="1" ref="R598" ca="1">INDEX('Lorri 401b'!L:L,MATCH('Retirement Calculator'!A598,'Lorri 401b'!N:N,0),0)</f>
        <v>182697.09250432387</v>
      </c>
      <c r="S598" s="25">
        <f t="shared" ca="1" si="527"/>
        <v>747741.88307303749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7820.4732791855868</v>
      </c>
      <c r="K599" s="25">
        <f t="shared" si="524"/>
        <v>20171.771259384055</v>
      </c>
      <c r="L599" s="25"/>
      <c r="N599" s="25">
        <f>'Combined Retirement'!$C$18/12</f>
        <v>39153.069999999992</v>
      </c>
      <c r="O599" s="25">
        <f t="shared" si="525"/>
        <v>11160.82546143035</v>
      </c>
      <c r="P599" s="25">
        <f t="shared" si="526"/>
        <v>27992.244538569641</v>
      </c>
      <c r="Q599" s="25">
        <f t="array" aca="1" ref="Q599" ca="1">INDEX('Isaac 401k'!L:L,MATCH('Retirement Calculator'!A599,'Isaac 401k'!N:N,0),0)</f>
        <v>559546.08527823444</v>
      </c>
      <c r="R599" s="25">
        <f t="array" aca="1" ref="R599" ca="1">INDEX('Lorri 401b'!L:L,MATCH('Retirement Calculator'!A599,'Lorri 401b'!N:N,0),0)</f>
        <v>163202.51008346039</v>
      </c>
      <c r="S599" s="25">
        <f t="shared" ca="1" si="527"/>
        <v>722748.59536169481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7820.4732791855868</v>
      </c>
      <c r="K600" s="25">
        <f t="shared" si="524"/>
        <v>20171.771259384055</v>
      </c>
      <c r="L600" s="25"/>
      <c r="N600" s="25">
        <f>'Combined Retirement'!$C$18/12</f>
        <v>39153.069999999992</v>
      </c>
      <c r="O600" s="25">
        <f t="shared" si="525"/>
        <v>11160.82546143035</v>
      </c>
      <c r="P600" s="25">
        <f t="shared" si="526"/>
        <v>27992.244538569641</v>
      </c>
      <c r="Q600" s="25">
        <f t="array" aca="1" ref="Q600" ca="1">INDEX('Isaac 401k'!L:L,MATCH('Retirement Calculator'!A600,'Isaac 401k'!N:N,0),0)</f>
        <v>554024.4687157115</v>
      </c>
      <c r="R600" s="25">
        <f t="array" aca="1" ref="R600" ca="1">INDEX('Lorri 401b'!L:L,MATCH('Retirement Calculator'!A600,'Lorri 401b'!N:N,0),0)</f>
        <v>143626.70023584334</v>
      </c>
      <c r="S600" s="25">
        <f t="shared" ca="1" si="527"/>
        <v>697651.16895155481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7820.4732791855868</v>
      </c>
      <c r="K601" s="25">
        <f t="shared" si="524"/>
        <v>20171.771259384055</v>
      </c>
      <c r="L601" s="25"/>
      <c r="N601" s="25">
        <f>'Combined Retirement'!$C$18/12</f>
        <v>39153.069999999992</v>
      </c>
      <c r="O601" s="25">
        <f t="shared" si="525"/>
        <v>11160.82546143035</v>
      </c>
      <c r="P601" s="25">
        <f t="shared" si="526"/>
        <v>27992.244538569641</v>
      </c>
      <c r="Q601" s="25">
        <f t="array" aca="1" ref="Q601" ca="1">INDEX('Isaac 401k'!L:L,MATCH('Retirement Calculator'!A601,'Isaac 401k'!N:N,0),0)</f>
        <v>548479.84541751142</v>
      </c>
      <c r="R601" s="25">
        <f t="array" aca="1" ref="R601" ca="1">INDEX('Lorri 401b'!L:L,MATCH('Retirement Calculator'!A601,'Lorri 401b'!N:N,0),0)</f>
        <v>123969.3245138612</v>
      </c>
      <c r="S601" s="25">
        <f t="shared" ca="1" si="527"/>
        <v>672449.16993137263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7820.4732791855868</v>
      </c>
      <c r="K602" s="25">
        <f t="shared" si="524"/>
        <v>20171.771259384055</v>
      </c>
      <c r="L602" s="25"/>
      <c r="N602" s="25">
        <f>'Combined Retirement'!$C$18/12</f>
        <v>39153.069999999992</v>
      </c>
      <c r="O602" s="25">
        <f t="shared" si="525"/>
        <v>11160.82546143035</v>
      </c>
      <c r="P602" s="25">
        <f t="shared" si="526"/>
        <v>27992.244538569641</v>
      </c>
      <c r="Q602" s="25">
        <f t="array" aca="1" ref="Q602" ca="1">INDEX('Isaac 401k'!L:L,MATCH('Retirement Calculator'!A602,'Isaac 401k'!N:N,0),0)</f>
        <v>542912.11952223547</v>
      </c>
      <c r="R602" s="25">
        <f t="array" aca="1" ref="R602" ca="1">INDEX('Lorri 401b'!L:L,MATCH('Retirement Calculator'!A602,'Lorri 401b'!N:N,0),0)</f>
        <v>104230.04305970413</v>
      </c>
      <c r="S602" s="25">
        <f t="shared" ca="1" si="527"/>
        <v>647142.1625819396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7820.4732791855868</v>
      </c>
      <c r="K603" s="25">
        <f t="shared" si="524"/>
        <v>20171.771259384055</v>
      </c>
      <c r="L603" s="25"/>
      <c r="N603" s="25">
        <f>'Combined Retirement'!$C$18/12</f>
        <v>39153.069999999992</v>
      </c>
      <c r="O603" s="25">
        <f t="shared" si="525"/>
        <v>11160.82546143035</v>
      </c>
      <c r="P603" s="25">
        <f t="shared" si="526"/>
        <v>27992.244538569641</v>
      </c>
      <c r="Q603" s="25">
        <f t="array" aca="1" ref="Q603" ca="1">INDEX('Isaac 401k'!L:L,MATCH('Retirement Calculator'!A603,'Isaac 401k'!N:N,0),0)</f>
        <v>537321.19476906257</v>
      </c>
      <c r="R603" s="25">
        <f t="array" aca="1" ref="R603" ca="1">INDEX('Lorri 401b'!L:L,MATCH('Retirement Calculator'!A603,'Lorri 401b'!N:N,0),0)</f>
        <v>84408.514599488073</v>
      </c>
      <c r="S603" s="25">
        <f t="shared" ca="1" si="527"/>
        <v>621729.70936855068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7820.4732791855868</v>
      </c>
      <c r="K604" s="25">
        <f t="shared" si="524"/>
        <v>20171.771259384055</v>
      </c>
      <c r="L604" s="25"/>
      <c r="N604" s="25">
        <f>'Combined Retirement'!$C$18/12</f>
        <v>39153.069999999992</v>
      </c>
      <c r="O604" s="25">
        <f t="shared" si="525"/>
        <v>11160.82546143035</v>
      </c>
      <c r="P604" s="25">
        <f t="shared" si="526"/>
        <v>27992.244538569641</v>
      </c>
      <c r="Q604" s="25">
        <f t="array" aca="1" ref="Q604" ca="1">INDEX('Isaac 401k'!L:L,MATCH('Retirement Calculator'!A604,'Isaac 401k'!N:N,0),0)</f>
        <v>531706.97449608485</v>
      </c>
      <c r="R604" s="25">
        <f t="array" aca="1" ref="R604" ca="1">INDEX('Lorri 401b'!L:L,MATCH('Retirement Calculator'!A604,'Lorri 401b'!N:N,0),0)</f>
        <v>64504.396437354451</v>
      </c>
      <c r="S604" s="25">
        <f t="shared" ca="1" si="527"/>
        <v>596211.37093343935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7820.4732791855868</v>
      </c>
      <c r="K605" s="25">
        <f t="shared" si="524"/>
        <v>20171.771259384055</v>
      </c>
      <c r="L605" s="25"/>
      <c r="N605" s="25">
        <f>'Combined Retirement'!$C$18/12</f>
        <v>39153.069999999992</v>
      </c>
      <c r="O605" s="25">
        <f t="shared" si="525"/>
        <v>11160.82546143035</v>
      </c>
      <c r="P605" s="25">
        <f t="shared" si="526"/>
        <v>27992.244538569641</v>
      </c>
      <c r="Q605" s="25">
        <f t="array" aca="1" ref="Q605" ca="1">INDEX('Isaac 401k'!L:L,MATCH('Retirement Calculator'!A605,'Isaac 401k'!N:N,0),0)</f>
        <v>526069.36163863633</v>
      </c>
      <c r="R605" s="25">
        <f t="array" aca="1" ref="R605" ca="1">INDEX('Lorri 401b'!L:L,MATCH('Retirement Calculator'!A605,'Lorri 401b'!N:N,0),0)</f>
        <v>44517.344449545271</v>
      </c>
      <c r="S605" s="25">
        <f t="shared" ca="1" si="527"/>
        <v>570586.70608818159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7820.4732791855868</v>
      </c>
      <c r="K606" s="25">
        <f t="shared" si="524"/>
        <v>20171.771259384055</v>
      </c>
      <c r="L606" s="25"/>
      <c r="N606" s="25">
        <f>'Combined Retirement'!$C$18/12</f>
        <v>39153.069999999992</v>
      </c>
      <c r="O606" s="25">
        <f t="shared" si="525"/>
        <v>11160.82546143035</v>
      </c>
      <c r="P606" s="25">
        <f t="shared" si="526"/>
        <v>27992.244538569641</v>
      </c>
      <c r="Q606" s="25">
        <f t="array" aca="1" ref="Q606" ca="1">INDEX('Isaac 401k'!L:L,MATCH('Retirement Calculator'!A606,'Isaac 401k'!N:N,0),0)</f>
        <v>520408.25872761512</v>
      </c>
      <c r="R606" s="25">
        <f t="array" aca="1" ref="R606" ca="1">INDEX('Lorri 401b'!L:L,MATCH('Retirement Calculator'!A606,'Lorri 401b'!N:N,0),0)</f>
        <v>24447.013078453554</v>
      </c>
      <c r="S606" s="25">
        <f t="shared" ca="1" si="527"/>
        <v>544855.27180606872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7820.4732791855868</v>
      </c>
      <c r="K607" s="25">
        <f t="shared" si="524"/>
        <v>20171.771259384055</v>
      </c>
      <c r="L607" s="25"/>
      <c r="N607" s="25">
        <f>'Combined Retirement'!$C$18/12</f>
        <v>39153.069999999992</v>
      </c>
      <c r="O607" s="25">
        <f t="shared" si="525"/>
        <v>11160.82546143035</v>
      </c>
      <c r="P607" s="25">
        <f t="shared" si="526"/>
        <v>27992.244538569641</v>
      </c>
      <c r="Q607" s="25">
        <f t="array" aca="1" ref="Q607" ca="1">INDEX('Isaac 401k'!L:L,MATCH('Retirement Calculator'!A607,'Isaac 401k'!N:N,0),0)</f>
        <v>514723.56788779795</v>
      </c>
      <c r="R607" s="25">
        <f t="array" aca="1" ref="R607" ca="1">INDEX('Lorri 401b'!L:L,MATCH('Retirement Calculator'!A607,'Lorri 401b'!N:N,0),0)</f>
        <v>4293.0553266489551</v>
      </c>
      <c r="S607" s="25">
        <f t="shared" ca="1" si="527"/>
        <v>519016.62321444688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7820.4732791855868</v>
      </c>
      <c r="K608" s="25">
        <f t="shared" si="524"/>
        <v>20171.771259384055</v>
      </c>
      <c r="L608" s="25"/>
      <c r="N608" s="25">
        <f>'Combined Retirement'!$C$18/12</f>
        <v>39153.069999999992</v>
      </c>
      <c r="O608" s="25">
        <f t="shared" si="525"/>
        <v>11160.82546143035</v>
      </c>
      <c r="P608" s="25">
        <f t="shared" si="526"/>
        <v>27992.244538569641</v>
      </c>
      <c r="Q608" s="25">
        <f t="array" aca="1" ref="Q608" ca="1">INDEX('Isaac 401k'!L:L,MATCH('Retirement Calculator'!A608,'Isaac 401k'!N:N,0),0)</f>
        <v>509015.19083614822</v>
      </c>
      <c r="R608" s="25">
        <f t="array" aca="1" ref="R608" ca="1">INDEX('Lorri 401b'!L:L,MATCH('Retirement Calculator'!A608,'Lorri 401b'!N:N,0),0)</f>
        <v>-15944.877249121497</v>
      </c>
      <c r="S608" s="25">
        <f t="shared" ca="1" si="527"/>
        <v>493070.31358702673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7820.4732791855868</v>
      </c>
      <c r="K609" s="25">
        <f t="shared" si="524"/>
        <v>20171.771259384055</v>
      </c>
      <c r="L609" s="25"/>
      <c r="N609" s="25">
        <f>'Combined Retirement'!$C$18/12</f>
        <v>39153.069999999992</v>
      </c>
      <c r="O609" s="25">
        <f t="shared" si="525"/>
        <v>11160.82546143035</v>
      </c>
      <c r="P609" s="25">
        <f t="shared" si="526"/>
        <v>27992.244538569641</v>
      </c>
      <c r="Q609" s="25">
        <f t="array" aca="1" ref="Q609" ca="1">INDEX('Isaac 401k'!L:L,MATCH('Retirement Calculator'!A609,'Isaac 401k'!N:N,0),0)</f>
        <v>503283.02888011665</v>
      </c>
      <c r="R609" s="25">
        <f t="array" aca="1" ref="R609" ca="1">INDEX('Lorri 401b'!L:L,MATCH('Retirement Calculator'!A609,'Lorri 401b'!N:N,0),0)</f>
        <v>-36267.134543957662</v>
      </c>
      <c r="S609" s="25">
        <f t="shared" ca="1" si="527"/>
        <v>467015.89433615899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7820.4732791855868</v>
      </c>
      <c r="K610" s="25">
        <f t="shared" si="524"/>
        <v>20171.771259384055</v>
      </c>
      <c r="L610" s="25"/>
      <c r="N610" s="25">
        <f>'Combined Retirement'!$C$18/12</f>
        <v>39153.069999999992</v>
      </c>
      <c r="O610" s="25">
        <f t="shared" si="525"/>
        <v>11160.82546143035</v>
      </c>
      <c r="P610" s="25">
        <f t="shared" si="526"/>
        <v>27992.244538569641</v>
      </c>
      <c r="Q610" s="25">
        <f t="array" aca="1" ref="Q610" ca="1">INDEX('Isaac 401k'!L:L,MATCH('Retirement Calculator'!A610,'Isaac 401k'!N:N,0),0)</f>
        <v>497526.98291593493</v>
      </c>
      <c r="R610" s="25">
        <f t="array" aca="1" ref="R610" ca="1">INDEX('Lorri 401b'!L:L,MATCH('Retirement Calculator'!A610,'Lorri 401b'!N:N,0),0)</f>
        <v>-56674.067910855643</v>
      </c>
      <c r="S610" s="25">
        <f t="shared" ca="1" si="527"/>
        <v>440852.9150050793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7820.4732791855868</v>
      </c>
      <c r="K611" s="25">
        <f t="shared" si="524"/>
        <v>20171.771259384055</v>
      </c>
      <c r="L611" s="25"/>
      <c r="N611" s="25">
        <f>'Combined Retirement'!$C$18/12</f>
        <v>39153.069999999992</v>
      </c>
      <c r="O611" s="25">
        <f t="shared" si="525"/>
        <v>11160.82546143035</v>
      </c>
      <c r="P611" s="25">
        <f t="shared" si="526"/>
        <v>27992.244538569641</v>
      </c>
      <c r="Q611" s="25">
        <f t="array" aca="1" ref="Q611" ca="1">INDEX('Isaac 401k'!L:L,MATCH('Retirement Calculator'!A611,'Isaac 401k'!N:N,0),0)</f>
        <v>491746.95342690247</v>
      </c>
      <c r="R611" s="25">
        <f t="array" aca="1" ref="R611" ca="1">INDEX('Lorri 401b'!L:L,MATCH('Retirement Calculator'!A611,'Lorri 401b'!N:N,0),0)</f>
        <v>-77166.030166782351</v>
      </c>
      <c r="S611" s="25">
        <f t="shared" ca="1" si="527"/>
        <v>414580.92326012009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7820.4732791855868</v>
      </c>
      <c r="K612" s="25">
        <f t="shared" si="524"/>
        <v>20171.771259384055</v>
      </c>
      <c r="L612" s="25"/>
      <c r="N612" s="25">
        <f>'Combined Retirement'!$C$18/12</f>
        <v>39153.069999999992</v>
      </c>
      <c r="O612" s="25">
        <f t="shared" si="525"/>
        <v>11160.82546143035</v>
      </c>
      <c r="P612" s="25">
        <f t="shared" si="526"/>
        <v>27992.244538569641</v>
      </c>
      <c r="Q612" s="25">
        <f t="array" aca="1" ref="Q612" ca="1">INDEX('Isaac 401k'!L:L,MATCH('Retirement Calculator'!A612,'Isaac 401k'!N:N,0),0)</f>
        <v>485942.84048166568</v>
      </c>
      <c r="R612" s="25">
        <f t="array" aca="1" ref="R612" ca="1">INDEX('Lorri 401b'!L:L,MATCH('Retirement Calculator'!A612,'Lorri 401b'!N:N,0),0)</f>
        <v>-97743.375598775427</v>
      </c>
      <c r="S612" s="25">
        <f t="shared" ca="1" si="527"/>
        <v>388199.46488289023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7820.4732791855868</v>
      </c>
      <c r="K613" s="25">
        <f t="shared" si="524"/>
        <v>20171.771259384055</v>
      </c>
      <c r="L613" s="25"/>
      <c r="N613" s="25">
        <f>'Combined Retirement'!$C$18/12</f>
        <v>39153.069999999992</v>
      </c>
      <c r="O613" s="25">
        <f t="shared" si="525"/>
        <v>11160.82546143035</v>
      </c>
      <c r="P613" s="25">
        <f t="shared" si="526"/>
        <v>27992.244538569641</v>
      </c>
      <c r="Q613" s="25">
        <f t="array" aca="1" ref="Q613" ca="1">INDEX('Isaac 401k'!L:L,MATCH('Retirement Calculator'!A613,'Isaac 401k'!N:N,0),0)</f>
        <v>480114.54373249045</v>
      </c>
      <c r="R613" s="25">
        <f t="array" aca="1" ref="R613" ca="1">INDEX('Lorri 401b'!L:L,MATCH('Retirement Calculator'!A613,'Lorri 401b'!N:N,0),0)</f>
        <v>-118406.45997006848</v>
      </c>
      <c r="S613" s="25">
        <f t="shared" ca="1" si="527"/>
        <v>361708.08376242197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7820.4732791855868</v>
      </c>
      <c r="K614" s="25">
        <f t="shared" si="524"/>
        <v>20171.771259384055</v>
      </c>
      <c r="L614" s="25"/>
      <c r="N614" s="25">
        <f>'Combined Retirement'!$C$18/12</f>
        <v>39153.069999999992</v>
      </c>
      <c r="O614" s="25">
        <f t="shared" si="525"/>
        <v>11160.82546143035</v>
      </c>
      <c r="P614" s="25">
        <f t="shared" si="526"/>
        <v>27992.244538569641</v>
      </c>
      <c r="Q614" s="25">
        <f t="array" aca="1" ref="Q614" ca="1">INDEX('Isaac 401k'!L:L,MATCH('Retirement Calculator'!A614,'Isaac 401k'!N:N,0),0)</f>
        <v>474261.96241352696</v>
      </c>
      <c r="R614" s="25">
        <f t="array" aca="1" ref="R614" ca="1">INDEX('Lorri 401b'!L:L,MATCH('Retirement Calculator'!A614,'Lorri 401b'!N:N,0),0)</f>
        <v>-139155.64052624191</v>
      </c>
      <c r="S614" s="25">
        <f t="shared" ca="1" si="527"/>
        <v>335106.32188728504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7820.4732791855868</v>
      </c>
      <c r="K615" s="25">
        <f t="shared" si="524"/>
        <v>20171.771259384055</v>
      </c>
      <c r="L615" s="25"/>
      <c r="N615" s="25">
        <f>'Combined Retirement'!$C$18/12</f>
        <v>39153.069999999992</v>
      </c>
      <c r="O615" s="25">
        <f t="shared" si="525"/>
        <v>11160.82546143035</v>
      </c>
      <c r="P615" s="25">
        <f t="shared" si="526"/>
        <v>27992.244538569641</v>
      </c>
      <c r="Q615" s="25">
        <f t="array" aca="1" ref="Q615" ca="1">INDEX('Isaac 401k'!L:L,MATCH('Retirement Calculator'!A615,'Isaac 401k'!N:N,0),0)</f>
        <v>468384.99533906777</v>
      </c>
      <c r="R615" s="25">
        <f t="array" aca="1" ref="R615" ca="1">INDEX('Lorri 401b'!L:L,MATCH('Retirement Calculator'!A615,'Lorri 401b'!N:N,0),0)</f>
        <v>-159991.27600139941</v>
      </c>
      <c r="S615" s="25">
        <f t="shared" ca="1" si="527"/>
        <v>308393.71933766839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7820.4732791855868</v>
      </c>
      <c r="K616" s="25">
        <f t="shared" si="524"/>
        <v>20171.771259384055</v>
      </c>
      <c r="L616" s="25"/>
      <c r="N616" s="25">
        <f>'Combined Retirement'!$C$18/12</f>
        <v>39153.069999999992</v>
      </c>
      <c r="O616" s="25">
        <f t="shared" si="525"/>
        <v>11160.82546143035</v>
      </c>
      <c r="P616" s="25">
        <f t="shared" si="526"/>
        <v>27992.244538569641</v>
      </c>
      <c r="Q616" s="25">
        <f t="array" aca="1" ref="Q616" ca="1">INDEX('Isaac 401k'!L:L,MATCH('Retirement Calculator'!A616,'Isaac 401k'!N:N,0),0)</f>
        <v>462483.54090179835</v>
      </c>
      <c r="R616" s="25">
        <f t="array" aca="1" ref="R616" ca="1">INDEX('Lorri 401b'!L:L,MATCH('Retirement Calculator'!A616,'Lorri 401b'!N:N,0),0)</f>
        <v>-180913.72662437006</v>
      </c>
      <c r="S616" s="25">
        <f t="shared" ca="1" si="527"/>
        <v>281569.81427742832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7820.4732791855868</v>
      </c>
      <c r="K617" s="25">
        <f t="shared" si="524"/>
        <v>20171.771259384055</v>
      </c>
      <c r="L617" s="25"/>
      <c r="N617" s="25">
        <f>'Combined Retirement'!$C$18/12</f>
        <v>39153.069999999992</v>
      </c>
      <c r="O617" s="25">
        <f t="shared" si="525"/>
        <v>11160.82546143035</v>
      </c>
      <c r="P617" s="25">
        <f t="shared" si="526"/>
        <v>27992.244538569641</v>
      </c>
      <c r="Q617" s="25">
        <f t="array" aca="1" ref="Q617" ca="1">INDEX('Isaac 401k'!L:L,MATCH('Retirement Calculator'!A617,'Isaac 401k'!N:N,0),0)</f>
        <v>456557.49707104033</v>
      </c>
      <c r="R617" s="25">
        <f t="array" aca="1" ref="R617" ca="1">INDEX('Lorri 401b'!L:L,MATCH('Retirement Calculator'!A617,'Lorri 401b'!N:N,0),0)</f>
        <v>-201923.35412493642</v>
      </c>
      <c r="S617" s="25">
        <f t="shared" ca="1" si="527"/>
        <v>254634.14294610391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7820.4732791855868</v>
      </c>
      <c r="K618" s="25">
        <f t="shared" si="524"/>
        <v>20171.771259384055</v>
      </c>
      <c r="L618" s="25"/>
      <c r="N618" s="25">
        <f>'Combined Retirement'!$C$18/12</f>
        <v>39153.069999999992</v>
      </c>
      <c r="O618" s="25">
        <f t="shared" si="525"/>
        <v>11160.82546143035</v>
      </c>
      <c r="P618" s="25">
        <f t="shared" si="526"/>
        <v>27992.244538569641</v>
      </c>
      <c r="Q618" s="25">
        <f t="array" aca="1" ref="Q618" ca="1">INDEX('Isaac 401k'!L:L,MATCH('Retirement Calculator'!A618,'Isaac 401k'!N:N,0),0)</f>
        <v>450606.76139098749</v>
      </c>
      <c r="R618" s="25">
        <f t="array" aca="1" ref="R618" ca="1">INDEX('Lorri 401b'!L:L,MATCH('Retirement Calculator'!A618,'Lorri 401b'!N:N,0),0)</f>
        <v>-223020.52174008847</v>
      </c>
      <c r="S618" s="25">
        <f t="shared" ca="1" si="527"/>
        <v>227586.23965089902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7820.4732791855868</v>
      </c>
      <c r="K619" s="25">
        <f t="shared" si="524"/>
        <v>20171.771259384055</v>
      </c>
      <c r="L619" s="25"/>
      <c r="N619" s="25">
        <f>'Combined Retirement'!$C$18/12</f>
        <v>39153.069999999992</v>
      </c>
      <c r="O619" s="25">
        <f t="shared" si="525"/>
        <v>11160.82546143035</v>
      </c>
      <c r="P619" s="25">
        <f t="shared" si="526"/>
        <v>27992.244538569641</v>
      </c>
      <c r="Q619" s="25">
        <f t="array" aca="1" ref="Q619" ca="1">INDEX('Isaac 401k'!L:L,MATCH('Retirement Calculator'!A619,'Isaac 401k'!N:N,0),0)</f>
        <v>444631.23097893439</v>
      </c>
      <c r="R619" s="25">
        <f t="array" aca="1" ref="R619" ca="1">INDEX('Lorri 401b'!L:L,MATCH('Retirement Calculator'!A619,'Lorri 401b'!N:N,0),0)</f>
        <v>-244205.59422030367</v>
      </c>
      <c r="S619" s="25">
        <f t="shared" ca="1" si="527"/>
        <v>200425.63675863072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7820.4732791855868</v>
      </c>
      <c r="K620" s="25">
        <f t="shared" si="524"/>
        <v>20171.771259384055</v>
      </c>
      <c r="L620" s="25"/>
      <c r="N620" s="25">
        <f>'Combined Retirement'!$C$18/12</f>
        <v>39153.069999999992</v>
      </c>
      <c r="O620" s="25">
        <f t="shared" si="525"/>
        <v>11160.82546143035</v>
      </c>
      <c r="P620" s="25">
        <f t="shared" si="526"/>
        <v>27992.244538569641</v>
      </c>
      <c r="Q620" s="25">
        <f t="array" aca="1" ref="Q620" ca="1">INDEX('Isaac 401k'!L:L,MATCH('Retirement Calculator'!A620,'Isaac 401k'!N:N,0),0)</f>
        <v>438630.80252349772</v>
      </c>
      <c r="R620" s="25">
        <f t="array" aca="1" ref="R620" ca="1">INDEX('Lorri 401b'!L:L,MATCH('Retirement Calculator'!A620,'Lorri 401b'!N:N,0),0)</f>
        <v>-265478.93783585308</v>
      </c>
      <c r="S620" s="25">
        <f t="shared" ca="1" si="527"/>
        <v>173151.86468764464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7820.4732791855868</v>
      </c>
      <c r="K621" s="25">
        <f t="shared" si="524"/>
        <v>20171.771259384055</v>
      </c>
      <c r="L621" s="25"/>
      <c r="N621" s="25">
        <f>'Combined Retirement'!$C$18/12</f>
        <v>39153.069999999992</v>
      </c>
      <c r="O621" s="25">
        <f t="shared" si="525"/>
        <v>11160.82546143035</v>
      </c>
      <c r="P621" s="25">
        <f t="shared" si="526"/>
        <v>27992.244538569641</v>
      </c>
      <c r="Q621" s="25">
        <f t="array" aca="1" ref="Q621" ca="1">INDEX('Isaac 401k'!L:L,MATCH('Retirement Calculator'!A621,'Isaac 401k'!N:N,0),0)</f>
        <v>432605.37228283013</v>
      </c>
      <c r="R621" s="25">
        <f t="array" aca="1" ref="R621" ca="1">INDEX('Lorri 401b'!L:L,MATCH('Retirement Calculator'!A621,'Lorri 401b'!N:N,0),0)</f>
        <v>-286840.92038313398</v>
      </c>
      <c r="S621" s="25">
        <f t="shared" ca="1" si="527"/>
        <v>145764.45189969614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7820.4732791855868</v>
      </c>
      <c r="K622" s="25">
        <f t="shared" si="524"/>
        <v>20171.771259384055</v>
      </c>
      <c r="L622" s="25"/>
      <c r="N622" s="25">
        <f>'Combined Retirement'!$C$18/12</f>
        <v>39153.069999999992</v>
      </c>
      <c r="O622" s="25">
        <f t="shared" si="525"/>
        <v>11160.82546143035</v>
      </c>
      <c r="P622" s="25">
        <f t="shared" si="526"/>
        <v>27992.244538569641</v>
      </c>
      <c r="Q622" s="25">
        <f t="array" aca="1" ref="Q622" ca="1">INDEX('Isaac 401k'!L:L,MATCH('Retirement Calculator'!A622,'Isaac 401k'!N:N,0),0)</f>
        <v>426554.83608282637</v>
      </c>
      <c r="R622" s="25">
        <f t="array" aca="1" ref="R622" ca="1">INDEX('Lorri 401b'!L:L,MATCH('Retirement Calculator'!A622,'Lorri 401b'!N:N,0),0)</f>
        <v>-308291.91119102854</v>
      </c>
      <c r="S622" s="25">
        <f t="shared" ca="1" si="527"/>
        <v>118262.92489179783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7820.4732791855868</v>
      </c>
      <c r="K623" s="25">
        <f t="shared" si="524"/>
        <v>20171.771259384055</v>
      </c>
      <c r="L623" s="25"/>
      <c r="N623" s="25">
        <f>'Combined Retirement'!$C$18/12</f>
        <v>39153.069999999992</v>
      </c>
      <c r="O623" s="25">
        <f t="shared" si="525"/>
        <v>11160.82546143035</v>
      </c>
      <c r="P623" s="25">
        <f t="shared" si="526"/>
        <v>27992.244538569641</v>
      </c>
      <c r="Q623" s="25">
        <f t="array" aca="1" ref="Q623" ca="1">INDEX('Isaac 401k'!L:L,MATCH('Retirement Calculator'!A623,'Isaac 401k'!N:N,0),0)</f>
        <v>420479.08931532264</v>
      </c>
      <c r="R623" s="25">
        <f t="array" aca="1" ref="R623" ca="1">INDEX('Lorri 401b'!L:L,MATCH('Retirement Calculator'!A623,'Lorri 401b'!N:N,0),0)</f>
        <v>-329832.28112728935</v>
      </c>
      <c r="S623" s="25">
        <f t="shared" ca="1" si="527"/>
        <v>90646.80818803329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7820.4732791855868</v>
      </c>
      <c r="K624" s="25">
        <f t="shared" si="524"/>
        <v>20171.771259384055</v>
      </c>
      <c r="L624" s="25"/>
      <c r="N624" s="25">
        <f>'Combined Retirement'!$C$18/12</f>
        <v>39153.069999999992</v>
      </c>
      <c r="O624" s="25">
        <f t="shared" si="525"/>
        <v>11160.82546143035</v>
      </c>
      <c r="P624" s="25">
        <f t="shared" si="526"/>
        <v>27992.244538569641</v>
      </c>
      <c r="Q624" s="25">
        <f t="array" aca="1" ref="Q624" ca="1">INDEX('Isaac 401k'!L:L,MATCH('Retirement Calculator'!A624,'Isaac 401k'!N:N,0),0)</f>
        <v>414378.02693628758</v>
      </c>
      <c r="R624" s="25">
        <f t="array" aca="1" ref="R624" ca="1">INDEX('Lorri 401b'!L:L,MATCH('Retirement Calculator'!A624,'Lorri 401b'!N:N,0),0)</f>
        <v>-351462.40260495123</v>
      </c>
      <c r="S624" s="25">
        <f t="shared" ca="1" si="527"/>
        <v>62915.624331336352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7820.4732791855868</v>
      </c>
      <c r="K625" s="25">
        <f t="shared" si="524"/>
        <v>20171.771259384055</v>
      </c>
      <c r="L625" s="25"/>
      <c r="N625" s="25">
        <f>'Combined Retirement'!$C$18/12</f>
        <v>39153.069999999992</v>
      </c>
      <c r="O625" s="25">
        <f t="shared" si="525"/>
        <v>11160.82546143035</v>
      </c>
      <c r="P625" s="25">
        <f t="shared" si="526"/>
        <v>27992.244538569641</v>
      </c>
      <c r="Q625" s="25">
        <f t="array" aca="1" ref="Q625" ca="1">INDEX('Isaac 401k'!L:L,MATCH('Retirement Calculator'!A625,'Isaac 401k'!N:N,0),0)</f>
        <v>408251.54346400657</v>
      </c>
      <c r="R625" s="25">
        <f t="array" aca="1" ref="R625" ca="1">INDEX('Lorri 401b'!L:L,MATCH('Retirement Calculator'!A625,'Lorri 401b'!N:N,0),0)</f>
        <v>-373182.64958877</v>
      </c>
      <c r="S625" s="25">
        <f t="shared" ca="1" si="527"/>
        <v>35068.893875236565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7820.4732791855868</v>
      </c>
      <c r="K626" s="25">
        <f t="shared" si="524"/>
        <v>20171.771259384055</v>
      </c>
      <c r="L626" s="25"/>
      <c r="N626" s="25">
        <f>'Combined Retirement'!$C$18/12</f>
        <v>39153.069999999992</v>
      </c>
      <c r="O626" s="25">
        <f t="shared" si="525"/>
        <v>11160.82546143035</v>
      </c>
      <c r="P626" s="25">
        <f t="shared" si="526"/>
        <v>27992.244538569641</v>
      </c>
      <c r="Q626" s="25">
        <f t="array" aca="1" ref="Q626" ca="1">INDEX('Isaac 401k'!L:L,MATCH('Retirement Calculator'!A626,'Isaac 401k'!N:N,0),0)</f>
        <v>402099.53297725774</v>
      </c>
      <c r="R626" s="25">
        <f t="array" aca="1" ref="R626" ca="1">INDEX('Lorri 401b'!L:L,MATCH('Retirement Calculator'!A626,'Lorri 401b'!N:N,0),0)</f>
        <v>-394993.39760168805</v>
      </c>
      <c r="S626" s="25">
        <f t="shared" ca="1" si="527"/>
        <v>7106.135375569691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7820.4732791855868</v>
      </c>
      <c r="K627" s="25">
        <f t="shared" si="524"/>
        <v>20171.771259384055</v>
      </c>
      <c r="L627" s="25"/>
      <c r="N627" s="25">
        <f>'Combined Retirement'!$C$18/12</f>
        <v>39153.069999999992</v>
      </c>
      <c r="O627" s="25">
        <f t="shared" si="525"/>
        <v>11160.82546143035</v>
      </c>
      <c r="P627" s="25">
        <f t="shared" si="526"/>
        <v>27992.244538569641</v>
      </c>
      <c r="Q627" s="25">
        <f t="array" aca="1" ref="Q627" ca="1">INDEX('Isaac 401k'!L:L,MATCH('Retirement Calculator'!A627,'Isaac 401k'!N:N,0),0)</f>
        <v>395921.88911348081</v>
      </c>
      <c r="R627" s="25">
        <f t="array" aca="1" ref="R627" ca="1">INDEX('Lorri 401b'!L:L,MATCH('Retirement Calculator'!A627,'Lorri 401b'!N:N,0),0)</f>
        <v>-416895.02373132657</v>
      </c>
      <c r="S627" s="25">
        <f t="shared" ca="1" si="527"/>
        <v>-20973.134617845761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7820.4732791855868</v>
      </c>
      <c r="K628" s="25">
        <f t="shared" si="524"/>
        <v>20171.771259384055</v>
      </c>
      <c r="L628" s="25"/>
      <c r="N628" s="25">
        <f>'Combined Retirement'!$C$18/12</f>
        <v>39153.069999999992</v>
      </c>
      <c r="O628" s="25">
        <f t="shared" si="525"/>
        <v>11160.82546143035</v>
      </c>
      <c r="P628" s="25">
        <f t="shared" si="526"/>
        <v>27992.244538569641</v>
      </c>
      <c r="Q628" s="25">
        <f t="array" aca="1" ref="Q628" ca="1">INDEX('Isaac 401k'!L:L,MATCH('Retirement Calculator'!A628,'Isaac 401k'!N:N,0),0)</f>
        <v>389718.50506693812</v>
      </c>
      <c r="R628" s="25">
        <f t="array" aca="1" ref="R628" ca="1">INDEX('Lorri 401b'!L:L,MATCH('Retirement Calculator'!A628,'Lorri 401b'!N:N,0),0)</f>
        <v>-438887.90663650527</v>
      </c>
      <c r="S628" s="25">
        <f t="shared" ca="1" si="527"/>
        <v>-49169.401569567155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7820.4732791855868</v>
      </c>
      <c r="K629" s="25">
        <f t="shared" si="524"/>
        <v>20171.771259384055</v>
      </c>
      <c r="L629" s="25"/>
      <c r="N629" s="25">
        <f>'Combined Retirement'!$C$18/12</f>
        <v>39153.069999999992</v>
      </c>
      <c r="O629" s="25">
        <f t="shared" si="525"/>
        <v>11160.82546143035</v>
      </c>
      <c r="P629" s="25">
        <f t="shared" si="526"/>
        <v>27992.244538569641</v>
      </c>
      <c r="Q629" s="25">
        <f t="array" aca="1" ref="Q629" ca="1">INDEX('Isaac 401k'!L:L,MATCH('Retirement Calculator'!A629,'Isaac 401k'!N:N,0),0)</f>
        <v>383489.27358686813</v>
      </c>
      <c r="R629" s="25">
        <f t="array" aca="1" ref="R629" ca="1">INDEX('Lorri 401b'!L:L,MATCH('Retirement Calculator'!A629,'Lorri 401b'!N:N,0),0)</f>
        <v>-460972.42655378889</v>
      </c>
      <c r="S629" s="25">
        <f t="shared" ca="1" si="527"/>
        <v>-77483.152966920752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7820.4732791855868</v>
      </c>
      <c r="K630" s="25">
        <f t="shared" si="524"/>
        <v>20171.771259384055</v>
      </c>
      <c r="L630" s="25"/>
      <c r="N630" s="25">
        <f>'Combined Retirement'!$C$18/12</f>
        <v>39153.069999999992</v>
      </c>
      <c r="O630" s="25">
        <f t="shared" si="525"/>
        <v>11160.82546143035</v>
      </c>
      <c r="P630" s="25">
        <f t="shared" si="526"/>
        <v>27992.244538569641</v>
      </c>
      <c r="Q630" s="25">
        <f t="array" aca="1" ref="Q630" ca="1">INDEX('Isaac 401k'!L:L,MATCH('Retirement Calculator'!A630,'Isaac 401k'!N:N,0),0)</f>
        <v>377234.08697563125</v>
      </c>
      <c r="R630" s="25">
        <f t="array" aca="1" ref="R630" ca="1">INDEX('Lorri 401b'!L:L,MATCH('Retirement Calculator'!A630,'Lorri 401b'!N:N,0),0)</f>
        <v>-483148.96530406119</v>
      </c>
      <c r="S630" s="25">
        <f t="shared" ca="1" si="527"/>
        <v>-105914.87832842994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7820.4732791855868</v>
      </c>
      <c r="K631" s="25">
        <f t="shared" si="524"/>
        <v>20171.771259384055</v>
      </c>
      <c r="L631" s="25"/>
      <c r="N631" s="25">
        <f>'Combined Retirement'!$C$18/12</f>
        <v>39153.069999999992</v>
      </c>
      <c r="O631" s="25">
        <f t="shared" si="525"/>
        <v>11160.82546143035</v>
      </c>
      <c r="P631" s="25">
        <f t="shared" si="526"/>
        <v>27992.244538569641</v>
      </c>
      <c r="Q631" s="25">
        <f t="array" aca="1" ref="Q631" ca="1">INDEX('Isaac 401k'!L:L,MATCH('Retirement Calculator'!A631,'Isaac 401k'!N:N,0),0)</f>
        <v>370952.83708684752</v>
      </c>
      <c r="R631" s="25">
        <f t="array" aca="1" ref="R631" ca="1">INDEX('Lorri 401b'!L:L,MATCH('Retirement Calculator'!A631,'Lorri 401b'!N:N,0),0)</f>
        <v>-505417.90629912628</v>
      </c>
      <c r="S631" s="25">
        <f t="shared" ca="1" si="527"/>
        <v>-134465.06921227876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7820.4732791855868</v>
      </c>
      <c r="K632" s="25">
        <f t="shared" si="524"/>
        <v>20171.771259384055</v>
      </c>
      <c r="L632" s="25"/>
      <c r="N632" s="25">
        <f>'Combined Retirement'!$C$18/12</f>
        <v>39153.069999999992</v>
      </c>
      <c r="O632" s="25">
        <f t="shared" si="525"/>
        <v>11160.82546143035</v>
      </c>
      <c r="P632" s="25">
        <f t="shared" si="526"/>
        <v>27992.244538569641</v>
      </c>
      <c r="Q632" s="25">
        <f t="array" aca="1" ref="Q632" ca="1">INDEX('Isaac 401k'!L:L,MATCH('Retirement Calculator'!A632,'Isaac 401k'!N:N,0),0)</f>
        <v>364645.41532352718</v>
      </c>
      <c r="R632" s="25">
        <f t="array" aca="1" ref="R632" ca="1">INDEX('Lorri 401b'!L:L,MATCH('Retirement Calculator'!A632,'Lorri 401b'!N:N,0),0)</f>
        <v>-527779.63454833743</v>
      </c>
      <c r="S632" s="25">
        <f t="shared" ca="1" si="527"/>
        <v>-163134.21922481025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7820.4732791855868</v>
      </c>
      <c r="K633" s="25">
        <f t="shared" si="524"/>
        <v>20171.771259384055</v>
      </c>
      <c r="L633" s="25"/>
      <c r="N633" s="25">
        <f>'Combined Retirement'!$C$18/12</f>
        <v>39153.069999999992</v>
      </c>
      <c r="O633" s="25">
        <f t="shared" si="525"/>
        <v>11160.82546143035</v>
      </c>
      <c r="P633" s="25">
        <f t="shared" si="526"/>
        <v>27992.244538569641</v>
      </c>
      <c r="Q633" s="25">
        <f t="array" aca="1" ref="Q633" ca="1">INDEX('Isaac 401k'!L:L,MATCH('Retirement Calculator'!A633,'Isaac 401k'!N:N,0),0)</f>
        <v>358311.71263619303</v>
      </c>
      <c r="R633" s="25">
        <f t="array" aca="1" ref="R633" ca="1">INDEX('Lorri 401b'!L:L,MATCH('Retirement Calculator'!A633,'Lorri 401b'!N:N,0),0)</f>
        <v>-550234.53666525357</v>
      </c>
      <c r="S633" s="25">
        <f t="shared" ca="1" si="527"/>
        <v>-191922.82402906055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7820.4732791855868</v>
      </c>
      <c r="K634" s="25">
        <f t="shared" si="524"/>
        <v>20171.771259384055</v>
      </c>
      <c r="L634" s="25"/>
      <c r="N634" s="25">
        <f>'Combined Retirement'!$C$18/12</f>
        <v>39153.069999999992</v>
      </c>
      <c r="O634" s="25">
        <f t="shared" si="525"/>
        <v>11160.82546143035</v>
      </c>
      <c r="P634" s="25">
        <f t="shared" si="526"/>
        <v>27992.244538569641</v>
      </c>
      <c r="Q634" s="25">
        <f t="array" aca="1" ref="Q634" ca="1">INDEX('Isaac 401k'!L:L,MATCH('Retirement Calculator'!A634,'Isaac 401k'!N:N,0),0)</f>
        <v>351951.61952099495</v>
      </c>
      <c r="R634" s="25">
        <f t="array" aca="1" ref="R634" ca="1">INDEX('Lorri 401b'!L:L,MATCH('Retirement Calculator'!A634,'Lorri 401b'!N:N,0),0)</f>
        <v>-572783.00087432354</v>
      </c>
      <c r="S634" s="25">
        <f t="shared" ca="1" si="527"/>
        <v>-220831.38135332859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7820.4732791855868</v>
      </c>
      <c r="K635" s="25">
        <f t="shared" si="524"/>
        <v>20171.771259384055</v>
      </c>
      <c r="L635" s="25"/>
      <c r="N635" s="25">
        <f>'Combined Retirement'!$C$18/12</f>
        <v>39153.069999999992</v>
      </c>
      <c r="O635" s="25">
        <f t="shared" si="525"/>
        <v>11160.82546143035</v>
      </c>
      <c r="P635" s="25">
        <f t="shared" si="526"/>
        <v>27992.244538569641</v>
      </c>
      <c r="Q635" s="25">
        <f t="array" aca="1" ref="Q635" ca="1">INDEX('Isaac 401k'!L:L,MATCH('Retirement Calculator'!A635,'Isaac 401k'!N:N,0),0)</f>
        <v>345565.02601781691</v>
      </c>
      <c r="R635" s="25">
        <f t="array" aca="1" ref="R635" ca="1">INDEX('Lorri 401b'!L:L,MATCH('Retirement Calculator'!A635,'Lorri 401b'!N:N,0),0)</f>
        <v>-595425.41701759794</v>
      </c>
      <c r="S635" s="25">
        <f t="shared" ca="1" si="527"/>
        <v>-249860.39099978103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7820.4732791855868</v>
      </c>
      <c r="K636" s="25">
        <f t="shared" si="524"/>
        <v>20171.771259384055</v>
      </c>
      <c r="L636" s="25"/>
      <c r="N636" s="25">
        <f>'Combined Retirement'!$C$18/12</f>
        <v>39153.069999999992</v>
      </c>
      <c r="O636" s="25">
        <f t="shared" si="525"/>
        <v>11160.82546143035</v>
      </c>
      <c r="P636" s="25">
        <f t="shared" si="526"/>
        <v>27992.244538569641</v>
      </c>
      <c r="Q636" s="25">
        <f t="array" aca="1" ref="Q636" ca="1">INDEX('Isaac 401k'!L:L,MATCH('Retirement Calculator'!A636,'Isaac 401k'!N:N,0),0)</f>
        <v>339151.82170837559</v>
      </c>
      <c r="R636" s="25">
        <f t="array" aca="1" ref="R636" ca="1">INDEX('Lorri 401b'!L:L,MATCH('Retirement Calculator'!A636,'Lorri 401b'!N:N,0),0)</f>
        <v>-618162.17656146933</v>
      </c>
      <c r="S636" s="25">
        <f t="shared" ca="1" si="527"/>
        <v>-279010.35485309374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7820.4732791855868</v>
      </c>
      <c r="K637" s="25">
        <f t="shared" si="524"/>
        <v>20171.771259384055</v>
      </c>
      <c r="L637" s="25"/>
      <c r="N637" s="25">
        <f>'Combined Retirement'!$C$18/12</f>
        <v>39153.069999999992</v>
      </c>
      <c r="O637" s="25">
        <f t="shared" si="525"/>
        <v>11160.82546143035</v>
      </c>
      <c r="P637" s="25">
        <f t="shared" si="526"/>
        <v>27992.244538569641</v>
      </c>
      <c r="Q637" s="25">
        <f t="array" aca="1" ref="Q637" ca="1">INDEX('Isaac 401k'!L:L,MATCH('Retirement Calculator'!A637,'Isaac 401k'!N:N,0),0)</f>
        <v>332711.89571431163</v>
      </c>
      <c r="R637" s="25">
        <f t="array" aca="1" ref="R637" ca="1">INDEX('Lorri 401b'!L:L,MATCH('Retirement Calculator'!A637,'Lorri 401b'!N:N,0),0)</f>
        <v>-640993.67260344035</v>
      </c>
      <c r="S637" s="25">
        <f t="shared" ca="1" si="527"/>
        <v>-308281.77688912873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7820.4732791855868</v>
      </c>
      <c r="K638" s="25">
        <f t="shared" si="524"/>
        <v>20171.771259384055</v>
      </c>
      <c r="L638" s="25"/>
      <c r="N638" s="25">
        <f>'Combined Retirement'!$C$18/12</f>
        <v>39153.069999999992</v>
      </c>
      <c r="O638" s="25">
        <f t="shared" si="525"/>
        <v>11160.82546143035</v>
      </c>
      <c r="P638" s="25">
        <f t="shared" si="526"/>
        <v>27992.244538569641</v>
      </c>
      <c r="Q638" s="25">
        <f t="array" aca="1" ref="Q638" ca="1">INDEX('Isaac 401k'!L:L,MATCH('Retirement Calculator'!A638,'Isaac 401k'!N:N,0),0)</f>
        <v>326245.13669527241</v>
      </c>
      <c r="R638" s="25">
        <f t="array" aca="1" ref="R638" ca="1">INDEX('Lorri 401b'!L:L,MATCH('Retirement Calculator'!A638,'Lorri 401b'!N:N,0),0)</f>
        <v>-663920.29987891961</v>
      </c>
      <c r="S638" s="25">
        <f t="shared" ca="1" si="527"/>
        <v>-337675.16318364721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7820.4732791855868</v>
      </c>
      <c r="K639" s="25">
        <f t="shared" si="524"/>
        <v>20171.771259384055</v>
      </c>
      <c r="L639" s="25"/>
      <c r="N639" s="25">
        <f>'Combined Retirement'!$C$18/12</f>
        <v>39153.069999999992</v>
      </c>
      <c r="O639" s="25">
        <f t="shared" si="525"/>
        <v>11160.82546143035</v>
      </c>
      <c r="P639" s="25">
        <f t="shared" si="526"/>
        <v>27992.244538569641</v>
      </c>
      <c r="Q639" s="25">
        <f t="array" aca="1" ref="Q639" ca="1">INDEX('Isaac 401k'!L:L,MATCH('Retirement Calculator'!A639,'Isaac 401k'!N:N,0),0)</f>
        <v>319751.43284698715</v>
      </c>
      <c r="R639" s="25">
        <f t="array" aca="1" ref="R639" ca="1">INDEX('Lorri 401b'!L:L,MATCH('Retirement Calculator'!A639,'Lorri 401b'!N:N,0),0)</f>
        <v>-686942.45476804662</v>
      </c>
      <c r="S639" s="25">
        <f t="shared" ca="1" si="527"/>
        <v>-367191.02192105947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7820.4732791855868</v>
      </c>
      <c r="K640" s="25">
        <f t="shared" si="524"/>
        <v>20171.771259384055</v>
      </c>
      <c r="L640" s="25"/>
      <c r="N640" s="25">
        <f>'Combined Retirement'!$C$18/12</f>
        <v>39153.069999999992</v>
      </c>
      <c r="O640" s="25">
        <f t="shared" si="525"/>
        <v>11160.82546143035</v>
      </c>
      <c r="P640" s="25">
        <f t="shared" si="526"/>
        <v>27992.244538569641</v>
      </c>
      <c r="Q640" s="25">
        <f t="array" aca="1" ref="Q640" ca="1">INDEX('Isaac 401k'!L:L,MATCH('Retirement Calculator'!A640,'Isaac 401k'!N:N,0),0)</f>
        <v>313230.67189933406</v>
      </c>
      <c r="R640" s="25">
        <f t="array" aca="1" ref="R640" ca="1">INDEX('Lorri 401b'!L:L,MATCH('Retirement Calculator'!A640,'Lorri 401b'!N:N,0),0)</f>
        <v>-710060.53530254506</v>
      </c>
      <c r="S640" s="25">
        <f t="shared" ca="1" si="527"/>
        <v>-396829.863403211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7820.4732791855868</v>
      </c>
      <c r="K641" s="25">
        <f t="shared" si="524"/>
        <v>20171.771259384055</v>
      </c>
      <c r="L641" s="25"/>
      <c r="N641" s="25">
        <f>'Combined Retirement'!$C$18/12</f>
        <v>39153.069999999992</v>
      </c>
      <c r="O641" s="25">
        <f t="shared" si="525"/>
        <v>11160.82546143035</v>
      </c>
      <c r="P641" s="25">
        <f t="shared" si="526"/>
        <v>27992.244538569641</v>
      </c>
      <c r="Q641" s="25">
        <f t="array" aca="1" ref="Q641" ca="1">INDEX('Isaac 401k'!L:L,MATCH('Retirement Calculator'!A641,'Isaac 401k'!N:N,0),0)</f>
        <v>306682.7411143991</v>
      </c>
      <c r="R641" s="25">
        <f t="array" aca="1" ref="R641" ca="1">INDEX('Lorri 401b'!L:L,MATCH('Retirement Calculator'!A641,'Lorri 401b'!N:N,0),0)</f>
        <v>-733274.94117260387</v>
      </c>
      <c r="S641" s="25">
        <f t="shared" ca="1" si="527"/>
        <v>-426592.20005820476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7820.4732791855868</v>
      </c>
      <c r="K642" s="25">
        <f t="shared" si="524"/>
        <v>20171.771259384055</v>
      </c>
      <c r="L642" s="25"/>
      <c r="N642" s="25">
        <f>'Combined Retirement'!$C$18/12</f>
        <v>39153.069999999992</v>
      </c>
      <c r="O642" s="25">
        <f t="shared" si="525"/>
        <v>11160.82546143035</v>
      </c>
      <c r="P642" s="25">
        <f t="shared" si="526"/>
        <v>27992.244538569641</v>
      </c>
      <c r="Q642" s="25">
        <f t="array" aca="1" ref="Q642" ca="1">INDEX('Isaac 401k'!L:L,MATCH('Retirement Calculator'!A642,'Isaac 401k'!N:N,0),0)</f>
        <v>300107.52728452691</v>
      </c>
      <c r="R642" s="25">
        <f t="array" aca="1" ref="R642" ca="1">INDEX('Lorri 401b'!L:L,MATCH('Retirement Calculator'!A642,'Lorri 401b'!N:N,0),0)</f>
        <v>-756586.07373378798</v>
      </c>
      <c r="S642" s="25">
        <f t="shared" ca="1" si="527"/>
        <v>-456478.54644926108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7820.4732791855868</v>
      </c>
      <c r="K643" s="25">
        <f t="shared" si="524"/>
        <v>20171.771259384055</v>
      </c>
      <c r="L643" s="25"/>
      <c r="N643" s="25">
        <f>'Combined Retirement'!$C$18/12</f>
        <v>39153.069999999992</v>
      </c>
      <c r="O643" s="25">
        <f t="shared" si="525"/>
        <v>11160.82546143035</v>
      </c>
      <c r="P643" s="25">
        <f t="shared" si="526"/>
        <v>27992.244538569641</v>
      </c>
      <c r="Q643" s="25">
        <f t="array" aca="1" ref="Q643" ca="1">INDEX('Isaac 401k'!L:L,MATCH('Retirement Calculator'!A643,'Isaac 401k'!N:N,0),0)</f>
        <v>293504.91673036356</v>
      </c>
      <c r="R643" s="25">
        <f t="array" aca="1" ref="R643" ca="1">INDEX('Lorri 401b'!L:L,MATCH('Retirement Calculator'!A643,'Lorri 401b'!N:N,0),0)</f>
        <v>-779994.33601397683</v>
      </c>
      <c r="S643" s="25">
        <f t="shared" ca="1" si="527"/>
        <v>-486489.41928361327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7820.4732791855868</v>
      </c>
      <c r="K644" s="25">
        <f t="shared" si="524"/>
        <v>20171.771259384055</v>
      </c>
      <c r="L644" s="25"/>
      <c r="N644" s="25">
        <f>'Combined Retirement'!$C$18/12</f>
        <v>39153.069999999992</v>
      </c>
      <c r="O644" s="25">
        <f t="shared" si="525"/>
        <v>11160.82546143035</v>
      </c>
      <c r="P644" s="25">
        <f t="shared" si="526"/>
        <v>27992.244538569641</v>
      </c>
      <c r="Q644" s="25">
        <f t="array" aca="1" ref="Q644" ca="1">INDEX('Isaac 401k'!L:L,MATCH('Retirement Calculator'!A644,'Isaac 401k'!N:N,0),0)</f>
        <v>286874.7952988912</v>
      </c>
      <c r="R644" s="25">
        <f t="array" aca="1" ref="R644" ca="1">INDEX('Lorri 401b'!L:L,MATCH('Retirement Calculator'!A644,'Lorri 401b'!N:N,0),0)</f>
        <v>-803500.13272033329</v>
      </c>
      <c r="S644" s="25">
        <f t="shared" ca="1" si="527"/>
        <v>-516625.33742144209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7820.4732791855868</v>
      </c>
      <c r="K645" s="25">
        <f t="shared" si="524"/>
        <v>20171.771259384055</v>
      </c>
      <c r="L645" s="25"/>
      <c r="N645" s="25">
        <f>'Combined Retirement'!$C$18/12</f>
        <v>39153.069999999992</v>
      </c>
      <c r="O645" s="25">
        <f t="shared" si="525"/>
        <v>11160.82546143035</v>
      </c>
      <c r="P645" s="25">
        <f t="shared" si="526"/>
        <v>27992.244538569641</v>
      </c>
      <c r="Q645" s="25">
        <f t="array" aca="1" ref="Q645" ca="1">INDEX('Isaac 401k'!L:L,MATCH('Retirement Calculator'!A645,'Isaac 401k'!N:N,0),0)</f>
        <v>280217.04836145439</v>
      </c>
      <c r="R645" s="25">
        <f t="array" aca="1" ref="R645" ca="1">INDEX('Lorri 401b'!L:L,MATCH('Retirement Calculator'!A645,'Lorri 401b'!N:N,0),0)</f>
        <v>-827103.87024629943</v>
      </c>
      <c r="S645" s="25">
        <f t="shared" ca="1" si="527"/>
        <v>-546886.82188484503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7820.4732791855868</v>
      </c>
      <c r="K646" s="25">
        <f t="shared" si="524"/>
        <v>20171.771259384055</v>
      </c>
      <c r="L646" s="25"/>
      <c r="N646" s="25">
        <f>'Combined Retirement'!$C$18/12</f>
        <v>39153.069999999992</v>
      </c>
      <c r="O646" s="25">
        <f t="shared" si="525"/>
        <v>11160.82546143035</v>
      </c>
      <c r="P646" s="25">
        <f t="shared" si="526"/>
        <v>27992.244538569641</v>
      </c>
      <c r="Q646" s="25">
        <f t="array" aca="1" ref="Q646" ca="1">INDEX('Isaac 401k'!L:L,MATCH('Retirement Calculator'!A646,'Isaac 401k'!N:N,0),0)</f>
        <v>273531.56081177824</v>
      </c>
      <c r="R646" s="25">
        <f t="array" aca="1" ref="R646" ca="1">INDEX('Lorri 401b'!L:L,MATCH('Retirement Calculator'!A646,'Lorri 401b'!N:N,0),0)</f>
        <v>-850805.95667862392</v>
      </c>
      <c r="S646" s="25">
        <f t="shared" ca="1" si="527"/>
        <v>-577274.39586684573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7820.4732791855868</v>
      </c>
      <c r="K647" s="25">
        <f t="shared" si="524"/>
        <v>20171.771259384055</v>
      </c>
      <c r="L647" s="25"/>
      <c r="N647" s="25">
        <f>'Combined Retirement'!$C$18/12</f>
        <v>39153.069999999992</v>
      </c>
      <c r="O647" s="25">
        <f t="shared" si="525"/>
        <v>11160.82546143035</v>
      </c>
      <c r="P647" s="25">
        <f t="shared" si="526"/>
        <v>27992.244538569641</v>
      </c>
      <c r="Q647" s="25">
        <f t="array" aca="1" ref="Q647" ca="1">INDEX('Isaac 401k'!L:L,MATCH('Retirement Calculator'!A647,'Isaac 401k'!N:N,0),0)</f>
        <v>266818.21706397843</v>
      </c>
      <c r="R647" s="25">
        <f t="array" aca="1" ref="R647" ca="1">INDEX('Lorri 401b'!L:L,MATCH('Retirement Calculator'!A647,'Lorri 401b'!N:N,0),0)</f>
        <v>-874606.80180441635</v>
      </c>
      <c r="S647" s="25">
        <f t="shared" ca="1" si="527"/>
        <v>-607788.58474043792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7820.4732791855868</v>
      </c>
      <c r="K648" s="25">
        <f t="shared" si="524"/>
        <v>20171.771259384055</v>
      </c>
      <c r="L648" s="25"/>
      <c r="N648" s="25">
        <f>'Combined Retirement'!$C$18/12</f>
        <v>39153.069999999992</v>
      </c>
      <c r="O648" s="25">
        <f t="shared" si="525"/>
        <v>11160.82546143035</v>
      </c>
      <c r="P648" s="25">
        <f t="shared" si="526"/>
        <v>27992.244538569641</v>
      </c>
      <c r="Q648" s="25">
        <f t="array" aca="1" ref="Q648" ca="1">INDEX('Isaac 401k'!L:L,MATCH('Retirement Calculator'!A648,'Isaac 401k'!N:N,0),0)</f>
        <v>260076.9010505628</v>
      </c>
      <c r="R648" s="25">
        <f t="array" aca="1" ref="R648" ca="1">INDEX('Lorri 401b'!L:L,MATCH('Retirement Calculator'!A648,'Lorri 401b'!N:N,0),0)</f>
        <v>-898506.81711823284</v>
      </c>
      <c r="S648" s="25">
        <f t="shared" ca="1" si="527"/>
        <v>-638429.9160676701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7820.4732791855868</v>
      </c>
      <c r="K649" s="25">
        <f t="shared" si="524"/>
        <v>20171.771259384055</v>
      </c>
      <c r="L649" s="25"/>
      <c r="N649" s="25">
        <f>'Combined Retirement'!$C$18/12</f>
        <v>39153.069999999992</v>
      </c>
      <c r="O649" s="25">
        <f t="shared" si="525"/>
        <v>11160.82546143035</v>
      </c>
      <c r="P649" s="25">
        <f t="shared" si="526"/>
        <v>27992.244538569641</v>
      </c>
      <c r="Q649" s="25">
        <f t="array" aca="1" ref="Q649" ca="1">INDEX('Isaac 401k'!L:L,MATCH('Retirement Calculator'!A649,'Isaac 401k'!N:N,0),0)</f>
        <v>253307.4962204246</v>
      </c>
      <c r="R649" s="25">
        <f t="array" aca="1" ref="R649" ca="1">INDEX('Lorri 401b'!L:L,MATCH('Retirement Calculator'!A649,'Lorri 401b'!N:N,0),0)</f>
        <v>-922506.41582919029</v>
      </c>
      <c r="S649" s="25">
        <f t="shared" ca="1" si="527"/>
        <v>-669198.91960876575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7820.4732791855868</v>
      </c>
      <c r="K650" s="25">
        <f t="shared" si="524"/>
        <v>20171.771259384055</v>
      </c>
      <c r="L650" s="25"/>
      <c r="N650" s="25">
        <f>'Combined Retirement'!$C$18/12</f>
        <v>39153.069999999992</v>
      </c>
      <c r="O650" s="25">
        <f t="shared" si="525"/>
        <v>11160.82546143035</v>
      </c>
      <c r="P650" s="25">
        <f t="shared" si="526"/>
        <v>27992.244538569641</v>
      </c>
      <c r="Q650" s="25">
        <f t="array" aca="1" ref="Q650" ca="1">INDEX('Isaac 401k'!L:L,MATCH('Retirement Calculator'!A650,'Isaac 401k'!N:N,0),0)</f>
        <v>246509.8855368275</v>
      </c>
      <c r="R650" s="25">
        <f t="array" aca="1" ref="R650" ca="1">INDEX('Lorri 401b'!L:L,MATCH('Retirement Calculator'!A650,'Lorri 401b'!N:N,0),0)</f>
        <v>-946606.01286810997</v>
      </c>
      <c r="S650" s="25">
        <f t="shared" ca="1" si="527"/>
        <v>-700096.12733128248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7820.4732791855868</v>
      </c>
      <c r="K651" s="25">
        <f t="shared" si="524"/>
        <v>20171.771259384055</v>
      </c>
      <c r="L651" s="25"/>
      <c r="N651" s="25">
        <f>'Combined Retirement'!$C$18/12</f>
        <v>39153.069999999992</v>
      </c>
      <c r="O651" s="25">
        <f t="shared" si="525"/>
        <v>11160.82546143035</v>
      </c>
      <c r="P651" s="25">
        <f t="shared" si="526"/>
        <v>27992.244538569641</v>
      </c>
      <c r="Q651" s="25">
        <f t="array" aca="1" ref="Q651" ca="1">INDEX('Isaac 401k'!L:L,MATCH('Retirement Calculator'!A651,'Isaac 401k'!N:N,0),0)</f>
        <v>239683.95147538208</v>
      </c>
      <c r="R651" s="25">
        <f t="array" aca="1" ref="R651" ca="1">INDEX('Lorri 401b'!L:L,MATCH('Retirement Calculator'!A651,'Lorri 401b'!N:N,0),0)</f>
        <v>-970806.024894692</v>
      </c>
      <c r="S651" s="25">
        <f t="shared" ca="1" si="527"/>
        <v>-731122.07341930992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7820.4732791855868</v>
      </c>
      <c r="K652" s="25">
        <f t="shared" si="524"/>
        <v>20171.771259384055</v>
      </c>
      <c r="L652" s="25"/>
      <c r="N652" s="25">
        <f>'Combined Retirement'!$C$18/12</f>
        <v>39153.069999999992</v>
      </c>
      <c r="O652" s="25">
        <f t="shared" si="525"/>
        <v>11160.82546143035</v>
      </c>
      <c r="P652" s="25">
        <f t="shared" si="526"/>
        <v>27992.244538569641</v>
      </c>
      <c r="Q652" s="25">
        <f t="array" aca="1" ref="Q652" ca="1">INDEX('Isaac 401k'!L:L,MATCH('Retirement Calculator'!A652,'Isaac 401k'!N:N,0),0)</f>
        <v>232829.57602201396</v>
      </c>
      <c r="R652" s="25">
        <f t="array" aca="1" ref="R652" ca="1">INDEX('Lorri 401b'!L:L,MATCH('Retirement Calculator'!A652,'Lorri 401b'!N:N,0),0)</f>
        <v>-995106.87030471803</v>
      </c>
      <c r="S652" s="25">
        <f t="shared" ca="1" si="527"/>
        <v>-762277.29428270413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7820.4732791855868</v>
      </c>
      <c r="K653" s="25">
        <f t="shared" si="524"/>
        <v>20171.771259384055</v>
      </c>
      <c r="L653" s="25"/>
      <c r="N653" s="25">
        <f>'Combined Retirement'!$C$18/12</f>
        <v>39153.069999999992</v>
      </c>
      <c r="O653" s="25">
        <f t="shared" si="525"/>
        <v>11160.82546143035</v>
      </c>
      <c r="P653" s="25">
        <f t="shared" si="526"/>
        <v>27992.244538569641</v>
      </c>
      <c r="Q653" s="25">
        <f t="array" aca="1" ref="Q653" ca="1">INDEX('Isaac 401k'!L:L,MATCH('Retirement Calculator'!A653,'Isaac 401k'!N:N,0),0)</f>
        <v>225946.64067092349</v>
      </c>
      <c r="R653" s="25">
        <f t="array" aca="1" ref="R653" ca="1">INDEX('Lorri 401b'!L:L,MATCH('Retirement Calculator'!A653,'Lorri 401b'!N:N,0),0)</f>
        <v>-1019508.9692372859</v>
      </c>
      <c r="S653" s="25">
        <f t="shared" ca="1" si="527"/>
        <v>-793562.32856636238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7820.4732791855868</v>
      </c>
      <c r="K654" s="25">
        <f t="shared" si="524"/>
        <v>20171.771259384055</v>
      </c>
      <c r="L654" s="25"/>
      <c r="N654" s="25">
        <f>'Combined Retirement'!$C$18/12</f>
        <v>39153.069999999992</v>
      </c>
      <c r="O654" s="25">
        <f t="shared" si="525"/>
        <v>11160.82546143035</v>
      </c>
      <c r="P654" s="25">
        <f t="shared" si="526"/>
        <v>27992.244538569641</v>
      </c>
      <c r="Q654" s="25">
        <f t="array" aca="1" ref="Q654" ca="1">INDEX('Isaac 401k'!L:L,MATCH('Retirement Calculator'!A654,'Isaac 401k'!N:N,0),0)</f>
        <v>219035.02642253682</v>
      </c>
      <c r="R654" s="25">
        <f t="array" aca="1" ref="R654" ca="1">INDEX('Lorri 401b'!L:L,MATCH('Retirement Calculator'!A654,'Lorri 401b'!N:N,0),0)</f>
        <v>-1044012.7435820727</v>
      </c>
      <c r="S654" s="25">
        <f t="shared" ca="1" si="527"/>
        <v>-824977.71715953585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7820.4732791855868</v>
      </c>
      <c r="K655" s="25">
        <f t="shared" si="524"/>
        <v>20171.771259384055</v>
      </c>
      <c r="L655" s="25"/>
      <c r="N655" s="25">
        <f>'Combined Retirement'!$C$18/12</f>
        <v>39153.069999999992</v>
      </c>
      <c r="O655" s="25">
        <f t="shared" si="525"/>
        <v>11160.82546143035</v>
      </c>
      <c r="P655" s="25">
        <f t="shared" si="526"/>
        <v>27992.244538569641</v>
      </c>
      <c r="Q655" s="25">
        <f t="array" aca="1" ref="Q655" ca="1">INDEX('Isaac 401k'!L:L,MATCH('Retirement Calculator'!A655,'Isaac 401k'!N:N,0),0)</f>
        <v>212094.61378144851</v>
      </c>
      <c r="R655" s="25">
        <f t="array" aca="1" ref="R655" ca="1">INDEX('Lorri 401b'!L:L,MATCH('Retirement Calculator'!A655,'Lorri 401b'!N:N,0),0)</f>
        <v>-1068618.6169866293</v>
      </c>
      <c r="S655" s="25">
        <f t="shared" ca="1" si="527"/>
        <v>-856524.00320518087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7820.4732791855868</v>
      </c>
      <c r="K656" s="25">
        <f t="shared" si="524"/>
        <v>20171.771259384055</v>
      </c>
      <c r="L656" s="25"/>
      <c r="N656" s="25">
        <f>'Combined Retirement'!$C$18/12</f>
        <v>39153.069999999992</v>
      </c>
      <c r="O656" s="25">
        <f t="shared" si="525"/>
        <v>11160.82546143035</v>
      </c>
      <c r="P656" s="25">
        <f t="shared" si="526"/>
        <v>27992.244538569641</v>
      </c>
      <c r="Q656" s="25">
        <f t="array" aca="1" ref="Q656" ca="1">INDEX('Isaac 401k'!L:L,MATCH('Retirement Calculator'!A656,'Isaac 401k'!N:N,0),0)</f>
        <v>205125.28275435569</v>
      </c>
      <c r="R656" s="25">
        <f t="array" aca="1" ref="R656" ca="1">INDEX('Lorri 401b'!L:L,MATCH('Retirement Calculator'!A656,'Lorri 401b'!N:N,0),0)</f>
        <v>-1093327.014863705</v>
      </c>
      <c r="S656" s="25">
        <f t="shared" ca="1" si="527"/>
        <v>-888201.73210934934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7820.4732791855868</v>
      </c>
      <c r="K657" s="25">
        <f t="shared" si="524"/>
        <v>20171.771259384055</v>
      </c>
      <c r="L657" s="25"/>
      <c r="N657" s="25">
        <f>'Combined Retirement'!$C$18/12</f>
        <v>39153.069999999992</v>
      </c>
      <c r="O657" s="25">
        <f t="shared" si="525"/>
        <v>11160.82546143035</v>
      </c>
      <c r="P657" s="25">
        <f t="shared" si="526"/>
        <v>27992.244538569641</v>
      </c>
      <c r="Q657" s="25">
        <f t="array" aca="1" ref="Q657" ca="1">INDEX('Isaac 401k'!L:L,MATCH('Retirement Calculator'!A657,'Isaac 401k'!N:N,0),0)</f>
        <v>198126.9128479833</v>
      </c>
      <c r="R657" s="25">
        <f t="array" aca="1" ref="R657" ca="1">INDEX('Lorri 401b'!L:L,MATCH('Retirement Calculator'!A657,'Lorri 401b'!N:N,0),0)</f>
        <v>-1118138.3643986019</v>
      </c>
      <c r="S657" s="25">
        <f t="shared" ca="1" si="527"/>
        <v>-920011.45155061863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7820.4732791855868</v>
      </c>
      <c r="K658" s="25">
        <f t="shared" si="524"/>
        <v>20171.771259384055</v>
      </c>
      <c r="L658" s="25"/>
      <c r="N658" s="25">
        <f>'Combined Retirement'!$C$18/12</f>
        <v>39153.069999999992</v>
      </c>
      <c r="O658" s="25">
        <f t="shared" si="525"/>
        <v>11160.82546143035</v>
      </c>
      <c r="P658" s="25">
        <f t="shared" si="526"/>
        <v>27992.244538569641</v>
      </c>
      <c r="Q658" s="25">
        <f t="array" aca="1" ref="Q658" ca="1">INDEX('Isaac 401k'!L:L,MATCH('Retirement Calculator'!A658,'Isaac 401k'!N:N,0),0)</f>
        <v>191099.38306700104</v>
      </c>
      <c r="R658" s="25">
        <f t="array" aca="1" ref="R658" ca="1">INDEX('Lorri 401b'!L:L,MATCH('Retirement Calculator'!A658,'Lorri 401b'!N:N,0),0)</f>
        <v>-1143053.094556561</v>
      </c>
      <c r="S658" s="25">
        <f t="shared" ca="1" si="527"/>
        <v>-951953.71148955997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7820.4732791855868</v>
      </c>
      <c r="K659" s="25">
        <f t="shared" si="524"/>
        <v>20171.771259384055</v>
      </c>
      <c r="L659" s="25"/>
      <c r="N659" s="25">
        <f>'Combined Retirement'!$C$18/12</f>
        <v>39153.069999999992</v>
      </c>
      <c r="O659" s="25">
        <f t="shared" si="525"/>
        <v>11160.82546143035</v>
      </c>
      <c r="P659" s="25">
        <f t="shared" si="526"/>
        <v>27992.244538569641</v>
      </c>
      <c r="Q659" s="25">
        <f t="array" aca="1" ref="Q659" ca="1">INDEX('Isaac 401k'!L:L,MATCH('Retirement Calculator'!A659,'Isaac 401k'!N:N,0),0)</f>
        <v>184042.57191193133</v>
      </c>
      <c r="R659" s="25">
        <f t="array" aca="1" ref="R659" ca="1">INDEX('Lorri 401b'!L:L,MATCH('Retirement Calculator'!A659,'Lorri 401b'!N:N,0),0)</f>
        <v>-1168071.636090178</v>
      </c>
      <c r="S659" s="25">
        <f t="shared" ca="1" si="527"/>
        <v>-984029.06417824677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7820.4732791855868</v>
      </c>
      <c r="K660" s="25">
        <f t="shared" si="524"/>
        <v>20171.771259384055</v>
      </c>
      <c r="L660" s="25"/>
      <c r="N660" s="25">
        <f>'Combined Retirement'!$C$18/12</f>
        <v>39153.069999999992</v>
      </c>
      <c r="O660" s="25">
        <f t="shared" si="525"/>
        <v>11160.82546143035</v>
      </c>
      <c r="P660" s="25">
        <f t="shared" si="526"/>
        <v>27992.244538569641</v>
      </c>
      <c r="Q660" s="25">
        <f t="array" aca="1" ref="Q660" ca="1">INDEX('Isaac 401k'!L:L,MATCH('Retirement Calculator'!A660,'Isaac 401k'!N:N,0),0)</f>
        <v>176956.35737704884</v>
      </c>
      <c r="R660" s="25">
        <f t="array" aca="1" ref="R660" ca="1">INDEX('Lorri 401b'!L:L,MATCH('Retirement Calculator'!A660,'Lorri 401b'!N:N,0),0)</f>
        <v>-1193194.421546852</v>
      </c>
      <c r="S660" s="25">
        <f t="shared" ca="1" si="527"/>
        <v>-1016238.0641698032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7820.4732791855868</v>
      </c>
      <c r="K661" s="25">
        <f t="shared" si="524"/>
        <v>20171.771259384055</v>
      </c>
      <c r="L661" s="25"/>
      <c r="N661" s="25">
        <f>'Combined Retirement'!$C$18/12</f>
        <v>39153.069999999992</v>
      </c>
      <c r="O661" s="25">
        <f t="shared" si="525"/>
        <v>11160.82546143035</v>
      </c>
      <c r="P661" s="25">
        <f t="shared" si="526"/>
        <v>27992.244538569641</v>
      </c>
      <c r="Q661" s="25">
        <f t="array" aca="1" ref="Q661" ca="1">INDEX('Isaac 401k'!L:L,MATCH('Retirement Calculator'!A661,'Isaac 401k'!N:N,0),0)</f>
        <v>169840.61694827102</v>
      </c>
      <c r="R661" s="25">
        <f t="array" aca="1" ref="R661" ca="1">INDEX('Lorri 401b'!L:L,MATCH('Retirement Calculator'!A661,'Lorri 401b'!N:N,0),0)</f>
        <v>-1218421.8852762619</v>
      </c>
      <c r="S661" s="25">
        <f t="shared" ca="1" si="527"/>
        <v>-1048581.268327991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7820.4732791855868</v>
      </c>
      <c r="K662" s="25">
        <f t="shared" si="524"/>
        <v>20171.771259384055</v>
      </c>
      <c r="L662" s="25"/>
      <c r="N662" s="25">
        <f>'Combined Retirement'!$C$18/12</f>
        <v>39153.069999999992</v>
      </c>
      <c r="O662" s="25">
        <f t="shared" si="525"/>
        <v>11160.82546143035</v>
      </c>
      <c r="P662" s="25">
        <f t="shared" si="526"/>
        <v>27992.244538569641</v>
      </c>
      <c r="Q662" s="25">
        <f t="array" aca="1" ref="Q662" ca="1">INDEX('Isaac 401k'!L:L,MATCH('Retirement Calculator'!A662,'Isaac 401k'!N:N,0),0)</f>
        <v>162695.22760103995</v>
      </c>
      <c r="R662" s="25">
        <f t="array" aca="1" ref="R662" ca="1">INDEX('Lorri 401b'!L:L,MATCH('Retirement Calculator'!A662,'Lorri 401b'!N:N,0),0)</f>
        <v>-1243754.4634378778</v>
      </c>
      <c r="S662" s="25">
        <f t="shared" ca="1" si="527"/>
        <v>-1081059.2358368379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7820.4732791855868</v>
      </c>
      <c r="K663" s="25">
        <f t="shared" si="524"/>
        <v>20171.771259384055</v>
      </c>
      <c r="L663" s="25"/>
      <c r="N663" s="25">
        <f>'Combined Retirement'!$C$18/12</f>
        <v>39153.069999999992</v>
      </c>
      <c r="O663" s="25">
        <f t="shared" si="525"/>
        <v>11160.82546143035</v>
      </c>
      <c r="P663" s="25">
        <f t="shared" si="526"/>
        <v>27992.244538569641</v>
      </c>
      <c r="Q663" s="25">
        <f t="array" aca="1" ref="Q663" ca="1">INDEX('Isaac 401k'!L:L,MATCH('Retirement Calculator'!A663,'Isaac 401k'!N:N,0),0)</f>
        <v>155520.06579819543</v>
      </c>
      <c r="R663" s="25">
        <f t="array" aca="1" ref="R663" ca="1">INDEX('Lorri 401b'!L:L,MATCH('Retirement Calculator'!A663,'Lorri 401b'!N:N,0),0)</f>
        <v>-1269192.5940085005</v>
      </c>
      <c r="S663" s="25">
        <f t="shared" ca="1" si="527"/>
        <v>-1113672.5282103051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7820.4732791855868</v>
      </c>
      <c r="K664" s="25">
        <f t="shared" si="524"/>
        <v>20171.771259384055</v>
      </c>
      <c r="L664" s="25"/>
      <c r="N664" s="25">
        <f>'Combined Retirement'!$C$18/12</f>
        <v>39153.069999999992</v>
      </c>
      <c r="O664" s="25">
        <f t="shared" si="525"/>
        <v>11160.82546143035</v>
      </c>
      <c r="P664" s="25">
        <f t="shared" si="526"/>
        <v>27992.244538569641</v>
      </c>
      <c r="Q664" s="25">
        <f t="array" aca="1" ref="Q664" ca="1">INDEX('Isaac 401k'!L:L,MATCH('Retirement Calculator'!A664,'Isaac 401k'!N:N,0),0)</f>
        <v>148315.00748783903</v>
      </c>
      <c r="R664" s="25">
        <f t="array" aca="1" ref="R664" ca="1">INDEX('Lorri 401b'!L:L,MATCH('Retirement Calculator'!A664,'Lorri 401b'!N:N,0),0)</f>
        <v>-1294736.716789834</v>
      </c>
      <c r="S664" s="25">
        <f t="shared" ca="1" si="527"/>
        <v>-1146421.7093019949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7820.4732791855868</v>
      </c>
      <c r="K665" s="25">
        <f t="shared" si="524"/>
        <v>20171.771259384055</v>
      </c>
      <c r="L665" s="25"/>
      <c r="N665" s="25">
        <f>'Combined Retirement'!$C$18/12</f>
        <v>39153.069999999992</v>
      </c>
      <c r="O665" s="25">
        <f t="shared" si="525"/>
        <v>11160.82546143035</v>
      </c>
      <c r="P665" s="25">
        <f t="shared" si="526"/>
        <v>27992.244538569641</v>
      </c>
      <c r="Q665" s="25">
        <f t="array" aca="1" ref="Q665" ca="1">INDEX('Isaac 401k'!L:L,MATCH('Retirement Calculator'!A665,'Isaac 401k'!N:N,0),0)</f>
        <v>141079.92810118949</v>
      </c>
      <c r="R665" s="25">
        <f t="array" aca="1" ref="R665" ca="1">INDEX('Lorri 401b'!L:L,MATCH('Retirement Calculator'!A665,'Lorri 401b'!N:N,0),0)</f>
        <v>-1320387.2734160896</v>
      </c>
      <c r="S665" s="25">
        <f t="shared" ca="1" si="527"/>
        <v>-1179307.3453149002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7820.4732791855868</v>
      </c>
      <c r="K666" s="25">
        <f t="shared" si="524"/>
        <v>20171.771259384055</v>
      </c>
      <c r="L666" s="25"/>
      <c r="N666" s="25">
        <f>'Combined Retirement'!$C$18/12</f>
        <v>39153.069999999992</v>
      </c>
      <c r="O666" s="25">
        <f t="shared" si="525"/>
        <v>11160.82546143035</v>
      </c>
      <c r="P666" s="25">
        <f t="shared" si="526"/>
        <v>27992.244538569641</v>
      </c>
      <c r="Q666" s="25">
        <f t="array" aca="1" ref="Q666" ca="1">INDEX('Isaac 401k'!L:L,MATCH('Retirement Calculator'!A666,'Isaac 401k'!N:N,0),0)</f>
        <v>133814.70255042892</v>
      </c>
      <c r="R666" s="25">
        <f t="array" aca="1" ref="R666" ca="1">INDEX('Lorri 401b'!L:L,MATCH('Retirement Calculator'!A666,'Lorri 401b'!N:N,0),0)</f>
        <v>-1346144.7073616213</v>
      </c>
      <c r="S666" s="25">
        <f t="shared" ca="1" si="527"/>
        <v>-1212330.0048111924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7820.4732791855868</v>
      </c>
      <c r="K667" s="25">
        <f t="shared" si="524"/>
        <v>20171.771259384055</v>
      </c>
      <c r="L667" s="25"/>
      <c r="N667" s="25">
        <f>'Combined Retirement'!$C$18/12</f>
        <v>39153.069999999992</v>
      </c>
      <c r="O667" s="25">
        <f t="shared" si="525"/>
        <v>11160.82546143035</v>
      </c>
      <c r="P667" s="25">
        <f t="shared" si="526"/>
        <v>27992.244538569641</v>
      </c>
      <c r="Q667" s="25">
        <f t="array" aca="1" ref="Q667" ca="1">INDEX('Isaac 401k'!L:L,MATCH('Retirement Calculator'!A667,'Isaac 401k'!N:N,0),0)</f>
        <v>126519.20522654017</v>
      </c>
      <c r="R667" s="25">
        <f t="array" aca="1" ref="R667" ca="1">INDEX('Lorri 401b'!L:L,MATCH('Retirement Calculator'!A667,'Lorri 401b'!N:N,0),0)</f>
        <v>-1372009.4639485928</v>
      </c>
      <c r="S667" s="25">
        <f t="shared" ca="1" si="527"/>
        <v>-1245490.2587220527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7820.4732791855868</v>
      </c>
      <c r="K668" s="25">
        <f t="shared" si="524"/>
        <v>20171.771259384055</v>
      </c>
      <c r="L668" s="25"/>
      <c r="N668" s="25">
        <f>'Combined Retirement'!$C$18/12</f>
        <v>39153.069999999992</v>
      </c>
      <c r="O668" s="25">
        <f t="shared" si="525"/>
        <v>11160.82546143035</v>
      </c>
      <c r="P668" s="25">
        <f t="shared" si="526"/>
        <v>27992.244538569641</v>
      </c>
      <c r="Q668" s="25">
        <f t="array" aca="1" ref="Q668" ca="1">INDEX('Isaac 401k'!L:L,MATCH('Retirement Calculator'!A668,'Isaac 401k'!N:N,0),0)</f>
        <v>119193.30999713522</v>
      </c>
      <c r="R668" s="25">
        <f t="array" aca="1" ref="R668" ca="1">INDEX('Lorri 401b'!L:L,MATCH('Retirement Calculator'!A668,'Lorri 401b'!N:N,0),0)</f>
        <v>-1397981.9903546767</v>
      </c>
      <c r="S668" s="25">
        <f t="shared" ca="1" si="527"/>
        <v>-1278788.6803575414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7820.4732791855868</v>
      </c>
      <c r="K669" s="25">
        <f t="shared" si="524"/>
        <v>20171.771259384055</v>
      </c>
      <c r="L669" s="25"/>
      <c r="N669" s="25">
        <f>'Combined Retirement'!$C$18/12</f>
        <v>39153.069999999992</v>
      </c>
      <c r="O669" s="25">
        <f t="shared" si="525"/>
        <v>11160.82546143035</v>
      </c>
      <c r="P669" s="25">
        <f t="shared" si="526"/>
        <v>27992.244538569641</v>
      </c>
      <c r="Q669" s="25">
        <f t="array" aca="1" ref="Q669" ca="1">INDEX('Isaac 401k'!L:L,MATCH('Retirement Calculator'!A669,'Isaac 401k'!N:N,0),0)</f>
        <v>111836.89020427442</v>
      </c>
      <c r="R669" s="25">
        <f t="array" aca="1" ref="R669" ca="1">INDEX('Lorri 401b'!L:L,MATCH('Retirement Calculator'!A669,'Lorri 401b'!N:N,0),0)</f>
        <v>-1424062.735620786</v>
      </c>
      <c r="S669" s="25">
        <f t="shared" ca="1" si="527"/>
        <v>-1312225.8454165116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7820.4732791855868</v>
      </c>
      <c r="K670" s="25">
        <f t="shared" si="524"/>
        <v>20171.771259384055</v>
      </c>
      <c r="L670" s="25"/>
      <c r="N670" s="25">
        <f>'Combined Retirement'!$C$18/12</f>
        <v>39153.069999999992</v>
      </c>
      <c r="O670" s="25">
        <f t="shared" si="525"/>
        <v>11160.82546143035</v>
      </c>
      <c r="P670" s="25">
        <f t="shared" si="526"/>
        <v>27992.244538569641</v>
      </c>
      <c r="Q670" s="25">
        <f t="array" aca="1" ref="Q670" ca="1">INDEX('Isaac 401k'!L:L,MATCH('Retirement Calculator'!A670,'Isaac 401k'!N:N,0),0)</f>
        <v>104449.8186622767</v>
      </c>
      <c r="R670" s="25">
        <f t="array" aca="1" ref="R670" ca="1">INDEX('Lorri 401b'!L:L,MATCH('Retirement Calculator'!A670,'Lorri 401b'!N:N,0),0)</f>
        <v>-1450252.1506588373</v>
      </c>
      <c r="S670" s="25">
        <f t="shared" ca="1" si="527"/>
        <v>-1345802.3319965606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7820.4732791855868</v>
      </c>
      <c r="K671" s="25">
        <f t="shared" si="524"/>
        <v>20171.771259384055</v>
      </c>
      <c r="L671" s="25"/>
      <c r="N671" s="25">
        <f>'Combined Retirement'!$C$18/12</f>
        <v>39153.069999999992</v>
      </c>
      <c r="O671" s="25">
        <f t="shared" si="525"/>
        <v>11160.82546143035</v>
      </c>
      <c r="P671" s="25">
        <f t="shared" si="526"/>
        <v>27992.244538569641</v>
      </c>
      <c r="Q671" s="25">
        <f t="array" aca="1" ref="Q671" ca="1">INDEX('Isaac 401k'!L:L,MATCH('Retirement Calculator'!A671,'Isaac 401k'!N:N,0),0)</f>
        <v>97031.967655520653</v>
      </c>
      <c r="R671" s="25">
        <f t="array" aca="1" ref="R671" ca="1">INDEX('Lorri 401b'!L:L,MATCH('Retirement Calculator'!A671,'Lorri 401b'!N:N,0),0)</f>
        <v>-1476550.6882595471</v>
      </c>
      <c r="S671" s="25">
        <f t="shared" ca="1" si="527"/>
        <v>-1379518.7206040265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7820.4732791855868</v>
      </c>
      <c r="K672" s="25">
        <f t="shared" si="524"/>
        <v>20171.771259384055</v>
      </c>
      <c r="L672" s="25"/>
      <c r="N672" s="25">
        <f>'Combined Retirement'!$C$18/12</f>
        <v>39153.069999999992</v>
      </c>
      <c r="O672" s="25">
        <f t="shared" si="525"/>
        <v>11160.82546143035</v>
      </c>
      <c r="P672" s="25">
        <f t="shared" si="526"/>
        <v>27992.244538569641</v>
      </c>
      <c r="Q672" s="25">
        <f t="array" aca="1" ref="Q672" ca="1">INDEX('Isaac 401k'!L:L,MATCH('Retirement Calculator'!A672,'Isaac 401k'!N:N,0),0)</f>
        <v>89583.20893623645</v>
      </c>
      <c r="R672" s="25">
        <f t="array" aca="1" ref="R672" ca="1">INDEX('Lorri 401b'!L:L,MATCH('Retirement Calculator'!A672,'Lorri 401b'!N:N,0),0)</f>
        <v>-1502958.80310026</v>
      </c>
      <c r="S672" s="25">
        <f t="shared" ca="1" si="527"/>
        <v>-1413375.5941640236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7820.4732791855868</v>
      </c>
      <c r="K673" s="25">
        <f t="shared" si="524"/>
        <v>20171.771259384055</v>
      </c>
      <c r="L673" s="25"/>
      <c r="N673" s="25">
        <f>'Combined Retirement'!$C$18/12</f>
        <v>39153.069999999992</v>
      </c>
      <c r="O673" s="25">
        <f t="shared" si="525"/>
        <v>11160.82546143035</v>
      </c>
      <c r="P673" s="25">
        <f t="shared" si="526"/>
        <v>27992.244538569641</v>
      </c>
      <c r="Q673" s="25">
        <f t="array" aca="1" ref="Q673" ca="1">INDEX('Isaac 401k'!L:L,MATCH('Retirement Calculator'!A673,'Isaac 401k'!N:N,0),0)</f>
        <v>82103.413722288562</v>
      </c>
      <c r="R673" s="25">
        <f t="array" aca="1" ref="R673" ca="1">INDEX('Lorri 401b'!L:L,MATCH('Retirement Calculator'!A673,'Lorri 401b'!N:N,0),0)</f>
        <v>-1529476.9517528091</v>
      </c>
      <c r="S673" s="25">
        <f t="shared" ca="1" si="527"/>
        <v>-1447373.5380305205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7820.4732791855868</v>
      </c>
      <c r="K674" s="25">
        <f t="shared" si="524"/>
        <v>20171.771259384055</v>
      </c>
      <c r="L674" s="25"/>
      <c r="N674" s="25">
        <f>'Combined Retirement'!$C$18/12</f>
        <v>39153.069999999992</v>
      </c>
      <c r="O674" s="25">
        <f t="shared" si="525"/>
        <v>11160.82546143035</v>
      </c>
      <c r="P674" s="25">
        <f t="shared" si="526"/>
        <v>27992.244538569641</v>
      </c>
      <c r="Q674" s="25">
        <f t="array" aca="1" ref="Q674" ca="1">INDEX('Isaac 401k'!L:L,MATCH('Retirement Calculator'!A674,'Isaac 401k'!N:N,0),0)</f>
        <v>74592.452694949228</v>
      </c>
      <c r="R674" s="25">
        <f t="array" aca="1" ref="R674" ca="1">INDEX('Lorri 401b'!L:L,MATCH('Retirement Calculator'!A674,'Lorri 401b'!N:N,0),0)</f>
        <v>-1556105.5926914106</v>
      </c>
      <c r="S674" s="25">
        <f t="shared" ca="1" si="527"/>
        <v>-1481513.1399964613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7820.4732791855868</v>
      </c>
      <c r="K675" s="25">
        <f t="shared" si="524"/>
        <v>20171.771259384055</v>
      </c>
      <c r="L675" s="25"/>
      <c r="N675" s="25">
        <f>'Combined Retirement'!$C$18/12</f>
        <v>39153.069999999992</v>
      </c>
      <c r="O675" s="25">
        <f t="shared" si="525"/>
        <v>11160.82546143035</v>
      </c>
      <c r="P675" s="25">
        <f t="shared" si="526"/>
        <v>27992.244538569641</v>
      </c>
      <c r="Q675" s="25">
        <f t="array" aca="1" ref="Q675" ca="1">INDEX('Isaac 401k'!L:L,MATCH('Retirement Calculator'!A675,'Isaac 401k'!N:N,0),0)</f>
        <v>67050.195996662645</v>
      </c>
      <c r="R675" s="25">
        <f t="array" aca="1" ref="R675" ca="1">INDEX('Lorri 401b'!L:L,MATCH('Retirement Calculator'!A675,'Lorri 401b'!N:N,0),0)</f>
        <v>-1582845.1863005895</v>
      </c>
      <c r="S675" s="25">
        <f t="shared" ca="1" si="527"/>
        <v>-1515794.9903039269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7820.4732791855868</v>
      </c>
      <c r="K676" s="25">
        <f t="shared" si="524"/>
        <v>20171.771259384055</v>
      </c>
      <c r="L676" s="25"/>
      <c r="N676" s="25">
        <f>'Combined Retirement'!$C$18/12</f>
        <v>39153.069999999992</v>
      </c>
      <c r="O676" s="25">
        <f t="shared" si="525"/>
        <v>11160.82546143035</v>
      </c>
      <c r="P676" s="25">
        <f t="shared" si="526"/>
        <v>27992.244538569641</v>
      </c>
      <c r="Q676" s="25">
        <f t="array" aca="1" ref="Q676" ca="1">INDEX('Isaac 401k'!L:L,MATCH('Retirement Calculator'!A676,'Isaac 401k'!N:N,0),0)</f>
        <v>59476.513228799879</v>
      </c>
      <c r="R676" s="25">
        <f t="array" aca="1" ref="R676" ca="1">INDEX('Lorri 401b'!L:L,MATCH('Retirement Calculator'!A676,'Lorri 401b'!N:N,0),0)</f>
        <v>-1609696.19488314</v>
      </c>
      <c r="S676" s="25">
        <f t="shared" ca="1" si="527"/>
        <v>-1550219.6816543401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7820.4732791855868</v>
      </c>
      <c r="K677" s="25">
        <f t="shared" si="524"/>
        <v>20171.771259384055</v>
      </c>
      <c r="L677" s="25"/>
      <c r="N677" s="25">
        <f>'Combined Retirement'!$C$18/12</f>
        <v>39153.069999999992</v>
      </c>
      <c r="O677" s="25">
        <f t="shared" si="525"/>
        <v>11160.82546143035</v>
      </c>
      <c r="P677" s="25">
        <f t="shared" si="526"/>
        <v>27992.244538569641</v>
      </c>
      <c r="Q677" s="25">
        <f t="array" aca="1" ref="Q677" ca="1">INDEX('Isaac 401k'!L:L,MATCH('Retirement Calculator'!A677,'Isaac 401k'!N:N,0),0)</f>
        <v>51871.273449404354</v>
      </c>
      <c r="R677" s="25">
        <f t="array" aca="1" ref="R677" ca="1">INDEX('Lorri 401b'!L:L,MATCH('Retirement Calculator'!A677,'Lorri 401b'!N:N,0),0)</f>
        <v>-1636659.0826681179</v>
      </c>
      <c r="S677" s="25">
        <f t="shared" ca="1" si="527"/>
        <v>-1584787.8092187135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7820.4732791855868</v>
      </c>
      <c r="K678" s="25">
        <f t="shared" si="524"/>
        <v>20171.771259384055</v>
      </c>
      <c r="L678" s="25"/>
      <c r="N678" s="25">
        <f>'Combined Retirement'!$C$18/12</f>
        <v>39153.069999999992</v>
      </c>
      <c r="O678" s="25">
        <f t="shared" si="525"/>
        <v>11160.82546143035</v>
      </c>
      <c r="P678" s="25">
        <f t="shared" si="526"/>
        <v>27992.244538569641</v>
      </c>
      <c r="Q678" s="25">
        <f t="array" aca="1" ref="Q678" ca="1">INDEX('Isaac 401k'!L:L,MATCH('Retirement Calculator'!A678,'Isaac 401k'!N:N,0),0)</f>
        <v>44234.345170928013</v>
      </c>
      <c r="R678" s="25">
        <f t="array" aca="1" ref="R678" ca="1">INDEX('Lorri 401b'!L:L,MATCH('Retirement Calculator'!A678,'Lorri 401b'!N:N,0),0)</f>
        <v>-1663734.3158188665</v>
      </c>
      <c r="S678" s="25">
        <f t="shared" ca="1" si="527"/>
        <v>-1619499.9706479385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7820.4732791855868</v>
      </c>
      <c r="K679" s="25">
        <f t="shared" si="524"/>
        <v>20171.771259384055</v>
      </c>
      <c r="L679" s="25"/>
      <c r="N679" s="25">
        <f>'Combined Retirement'!$C$18/12</f>
        <v>39153.069999999992</v>
      </c>
      <c r="O679" s="25">
        <f t="shared" si="525"/>
        <v>11160.82546143035</v>
      </c>
      <c r="P679" s="25">
        <f t="shared" si="526"/>
        <v>27992.244538569641</v>
      </c>
      <c r="Q679" s="25">
        <f t="array" aca="1" ref="Q679" ca="1">INDEX('Isaac 401k'!L:L,MATCH('Retirement Calculator'!A679,'Isaac 401k'!N:N,0),0)</f>
        <v>36565.59635795802</v>
      </c>
      <c r="R679" s="25">
        <f t="array" aca="1" ref="R679" ca="1">INDEX('Lorri 401b'!L:L,MATCH('Retirement Calculator'!A679,'Lorri 401b'!N:N,0),0)</f>
        <v>-1690922.3624410764</v>
      </c>
      <c r="S679" s="25">
        <f t="shared" ca="1" si="527"/>
        <v>-1654356.7660831185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7820.4732791855868</v>
      </c>
      <c r="K680" s="25">
        <f t="shared" si="524"/>
        <v>20171.771259384055</v>
      </c>
      <c r="L680" s="25"/>
      <c r="N680" s="25">
        <f>'Combined Retirement'!$C$18/12</f>
        <v>39153.069999999992</v>
      </c>
      <c r="O680" s="25">
        <f t="shared" si="525"/>
        <v>11160.82546143035</v>
      </c>
      <c r="P680" s="25">
        <f t="shared" si="526"/>
        <v>27992.244538569641</v>
      </c>
      <c r="Q680" s="25">
        <f t="array" aca="1" ref="Q680" ca="1">INDEX('Isaac 401k'!L:L,MATCH('Retirement Calculator'!A680,'Isaac 401k'!N:N,0),0)</f>
        <v>28864.894424933987</v>
      </c>
      <c r="R680" s="25">
        <f t="array" aca="1" ref="R680" ca="1">INDEX('Lorri 401b'!L:L,MATCH('Retirement Calculator'!A680,'Lorri 401b'!N:N,0),0)</f>
        <v>-1718223.692590879</v>
      </c>
      <c r="S680" s="25">
        <f t="shared" ca="1" si="527"/>
        <v>-1689358.7981659451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7820.4732791855868</v>
      </c>
      <c r="K681" s="25">
        <f t="shared" si="524"/>
        <v>20171.771259384055</v>
      </c>
      <c r="L681" s="25"/>
      <c r="N681" s="25">
        <f>'Combined Retirement'!$C$18/12</f>
        <v>39153.069999999992</v>
      </c>
      <c r="O681" s="25">
        <f t="shared" si="525"/>
        <v>11160.82546143035</v>
      </c>
      <c r="P681" s="25">
        <f t="shared" si="526"/>
        <v>27992.244538569641</v>
      </c>
      <c r="Q681" s="25">
        <f t="array" aca="1" ref="Q681" ca="1">INDEX('Isaac 401k'!L:L,MATCH('Retirement Calculator'!A681,'Isaac 401k'!N:N,0),0)</f>
        <v>21132.106233855688</v>
      </c>
      <c r="R681" s="25">
        <f t="array" aca="1" ref="R681" ca="1">INDEX('Lorri 401b'!L:L,MATCH('Retirement Calculator'!A681,'Lorri 401b'!N:N,0),0)</f>
        <v>-1745638.7782829725</v>
      </c>
      <c r="S681" s="25">
        <f t="shared" ca="1" si="527"/>
        <v>-1724506.6720491168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7820.4732791855868</v>
      </c>
      <c r="K682" s="25">
        <f t="shared" si="524"/>
        <v>20171.771259384055</v>
      </c>
      <c r="L682" s="25"/>
      <c r="N682" s="25">
        <f>'Combined Retirement'!$C$18/12</f>
        <v>39153.069999999992</v>
      </c>
      <c r="O682" s="25">
        <f t="shared" si="525"/>
        <v>11160.82546143035</v>
      </c>
      <c r="P682" s="25">
        <f t="shared" si="526"/>
        <v>27992.244538569641</v>
      </c>
      <c r="Q682" s="25">
        <f t="array" aca="1" ref="Q682" ca="1">INDEX('Isaac 401k'!L:L,MATCH('Retirement Calculator'!A682,'Isaac 401k'!N:N,0),0)</f>
        <v>13367.098091981226</v>
      </c>
      <c r="R682" s="25">
        <f t="array" aca="1" ref="R682" ca="1">INDEX('Lorri 401b'!L:L,MATCH('Retirement Calculator'!A682,'Lorri 401b'!N:N,0),0)</f>
        <v>-1773168.093498783</v>
      </c>
      <c r="S682" s="25">
        <f t="shared" ca="1" si="527"/>
        <v>-1759800.9954068018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7820.4732791855868</v>
      </c>
      <c r="K683" s="25">
        <f t="shared" si="524"/>
        <v>20171.771259384055</v>
      </c>
      <c r="L683" s="25"/>
      <c r="N683" s="25">
        <f>'Combined Retirement'!$C$18/12</f>
        <v>39153.069999999992</v>
      </c>
      <c r="O683" s="25">
        <f t="shared" si="525"/>
        <v>11160.82546143035</v>
      </c>
      <c r="P683" s="25">
        <f t="shared" si="526"/>
        <v>27992.244538569641</v>
      </c>
      <c r="Q683" s="25">
        <f t="array" aca="1" ref="Q683" ca="1">INDEX('Isaac 401k'!L:L,MATCH('Retirement Calculator'!A683,'Isaac 401k'!N:N,0),0)</f>
        <v>5569.7357495156211</v>
      </c>
      <c r="R683" s="25">
        <f t="array" aca="1" ref="R683" ca="1">INDEX('Lorri 401b'!L:L,MATCH('Retirement Calculator'!A683,'Lorri 401b'!N:N,0),0)</f>
        <v>-1800812.1141946593</v>
      </c>
      <c r="S683" s="25">
        <f t="shared" ca="1" si="527"/>
        <v>-1795242.3784451436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7820.4732791855868</v>
      </c>
      <c r="K684" s="25">
        <f t="shared" si="524"/>
        <v>20171.771259384055</v>
      </c>
      <c r="L684" s="25"/>
      <c r="N684" s="25">
        <f>'Combined Retirement'!$C$18/12</f>
        <v>39153.069999999992</v>
      </c>
      <c r="O684" s="25">
        <f t="shared" si="525"/>
        <v>11160.82546143035</v>
      </c>
      <c r="P684" s="25">
        <f t="shared" si="526"/>
        <v>27992.244538569641</v>
      </c>
      <c r="Q684" s="25">
        <f t="array" aca="1" ref="Q684" ca="1">INDEX('Isaac 401k'!L:L,MATCH('Retirement Calculator'!A684,'Isaac 401k'!N:N,0),0)</f>
        <v>-2260.115602710257</v>
      </c>
      <c r="R684" s="25">
        <f t="array" aca="1" ref="R684" ca="1">INDEX('Lorri 401b'!L:L,MATCH('Retirement Calculator'!A684,'Lorri 401b'!N:N,0),0)</f>
        <v>-1828571.3183101017</v>
      </c>
      <c r="S684" s="25">
        <f t="shared" ca="1" si="527"/>
        <v>-1830831.433912812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7820.4732791855868</v>
      </c>
      <c r="K685" s="25">
        <f t="shared" si="524"/>
        <v>20171.771259384055</v>
      </c>
      <c r="L685" s="25"/>
      <c r="N685" s="25">
        <f>'Combined Retirement'!$C$18/12</f>
        <v>39153.069999999992</v>
      </c>
      <c r="O685" s="25">
        <f t="shared" si="525"/>
        <v>11160.82546143035</v>
      </c>
      <c r="P685" s="25">
        <f t="shared" si="526"/>
        <v>27992.244538569641</v>
      </c>
      <c r="Q685" s="25">
        <f t="array" aca="1" ref="Q685" ca="1">INDEX('Isaac 401k'!L:L,MATCH('Retirement Calculator'!A685,'Isaac 401k'!N:N,0),0)</f>
        <v>-10122.591335570411</v>
      </c>
      <c r="R685" s="25">
        <f t="array" aca="1" ref="R685" ca="1">INDEX('Lorri 401b'!L:L,MATCH('Retirement Calculator'!A685,'Lorri 401b'!N:N,0),0)</f>
        <v>-1856446.1857760253</v>
      </c>
      <c r="S685" s="25">
        <f t="shared" ca="1" si="527"/>
        <v>-1866568.7771115957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7820.4732791855868</v>
      </c>
      <c r="K686" s="25">
        <f t="shared" si="524"/>
        <v>20171.771259384055</v>
      </c>
      <c r="L686" s="25"/>
      <c r="N686" s="25">
        <f>'Combined Retirement'!$C$18/12</f>
        <v>39153.069999999992</v>
      </c>
      <c r="O686" s="25">
        <f t="shared" si="525"/>
        <v>11160.82546143035</v>
      </c>
      <c r="P686" s="25">
        <f t="shared" si="526"/>
        <v>27992.244538569641</v>
      </c>
      <c r="Q686" s="25">
        <f t="array" aca="1" ref="Q686" ca="1">INDEX('Isaac 401k'!L:L,MATCH('Retirement Calculator'!A686,'Isaac 401k'!N:N,0),0)</f>
        <v>-18017.827383984146</v>
      </c>
      <c r="R686" s="25">
        <f t="array" aca="1" ref="R686" ca="1">INDEX('Lorri 401b'!L:L,MATCH('Retirement Calculator'!A686,'Lorri 401b'!N:N,0),0)</f>
        <v>-1884437.1985230569</v>
      </c>
      <c r="S686" s="25">
        <f t="shared" ca="1" si="527"/>
        <v>-1902455.025907041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7820.4732791855868</v>
      </c>
      <c r="K687" s="25">
        <f t="shared" si="524"/>
        <v>20171.771259384055</v>
      </c>
      <c r="L687" s="25"/>
      <c r="N687" s="25">
        <f>'Combined Retirement'!$C$18/12</f>
        <v>39153.069999999992</v>
      </c>
      <c r="O687" s="25">
        <f t="shared" si="525"/>
        <v>11160.82546143035</v>
      </c>
      <c r="P687" s="25">
        <f t="shared" si="526"/>
        <v>27992.244538569641</v>
      </c>
      <c r="Q687" s="25">
        <f t="array" aca="1" ref="Q687" ca="1">INDEX('Isaac 401k'!L:L,MATCH('Retirement Calculator'!A687,'Isaac 401k'!N:N,0),0)</f>
        <v>-25945.960249266271</v>
      </c>
      <c r="R687" s="25">
        <f t="array" aca="1" ref="R687" ca="1">INDEX('Lorri 401b'!L:L,MATCH('Retirement Calculator'!A687,'Lorri 401b'!N:N,0),0)</f>
        <v>-1912544.8404898678</v>
      </c>
      <c r="S687" s="25">
        <f t="shared" ca="1" si="527"/>
        <v>-1938490.8007391342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7820.4732791855868</v>
      </c>
      <c r="K688" s="25">
        <f t="shared" si="524"/>
        <v>20171.771259384055</v>
      </c>
      <c r="L688" s="25"/>
      <c r="N688" s="25">
        <f>'Combined Retirement'!$C$18/12</f>
        <v>39153.069999999992</v>
      </c>
      <c r="O688" s="25">
        <f t="shared" si="525"/>
        <v>11160.82546143035</v>
      </c>
      <c r="P688" s="25">
        <f t="shared" si="526"/>
        <v>27992.244538569641</v>
      </c>
      <c r="Q688" s="25">
        <f t="array" aca="1" ref="Q688" ca="1">INDEX('Isaac 401k'!L:L,MATCH('Retirement Calculator'!A688,'Isaac 401k'!N:N,0),0)</f>
        <v>-33907.127001487075</v>
      </c>
      <c r="R688" s="25">
        <f t="array" aca="1" ref="R688" ca="1">INDEX('Lorri 401b'!L:L,MATCH('Retirement Calculator'!A688,'Lorri 401b'!N:N,0),0)</f>
        <v>-1940769.5976315404</v>
      </c>
      <c r="S688" s="25">
        <f t="shared" ca="1" si="527"/>
        <v>-1974676.7246330276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7820.4732791855868</v>
      </c>
      <c r="K689" s="25">
        <f t="shared" si="524"/>
        <v>20171.771259384055</v>
      </c>
      <c r="L689" s="25"/>
      <c r="N689" s="25">
        <f>'Combined Retirement'!$C$18/12</f>
        <v>39153.069999999992</v>
      </c>
      <c r="O689" s="25">
        <f t="shared" si="525"/>
        <v>11160.82546143035</v>
      </c>
      <c r="P689" s="25">
        <f t="shared" si="526"/>
        <v>27992.244538569641</v>
      </c>
      <c r="Q689" s="25">
        <f t="array" aca="1" ref="Q689" ca="1">INDEX('Isaac 401k'!L:L,MATCH('Retirement Calculator'!A689,'Isaac 401k'!N:N,0),0)</f>
        <v>-41901.465281842131</v>
      </c>
      <c r="R689" s="25">
        <f t="array" aca="1" ref="R689" ca="1">INDEX('Lorri 401b'!L:L,MATCH('Retirement Calculator'!A689,'Lorri 401b'!N:N,0),0)</f>
        <v>-1969111.95792797</v>
      </c>
      <c r="S689" s="25">
        <f t="shared" ca="1" si="527"/>
        <v>-2011013.423209812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7820.4732791855868</v>
      </c>
      <c r="K690" s="25">
        <f t="shared" si="524"/>
        <v>20171.771259384055</v>
      </c>
      <c r="L690" s="25"/>
      <c r="N690" s="25">
        <f>'Combined Retirement'!$C$18/12</f>
        <v>39153.069999999992</v>
      </c>
      <c r="O690" s="25">
        <f t="shared" si="525"/>
        <v>11160.82546143035</v>
      </c>
      <c r="P690" s="25">
        <f t="shared" si="526"/>
        <v>27992.244538569641</v>
      </c>
      <c r="Q690" s="25">
        <f t="array" aca="1" ref="Q690" ca="1">INDEX('Isaac 401k'!L:L,MATCH('Retirement Calculator'!A690,'Isaac 401k'!N:N,0),0)</f>
        <v>-49929.113305031999</v>
      </c>
      <c r="R690" s="25">
        <f t="array" aca="1" ref="R690" ca="1">INDEX('Lorri 401b'!L:L,MATCH('Retirement Calculator'!A690,'Lorri 401b'!N:N,0),0)</f>
        <v>-1997572.4113923013</v>
      </c>
      <c r="S690" s="25">
        <f t="shared" ca="1" si="527"/>
        <v>-2047501.5246973333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7820.4732791855868</v>
      </c>
      <c r="K691" s="25">
        <f t="shared" si="524"/>
        <v>20171.771259384055</v>
      </c>
      <c r="L691" s="25"/>
      <c r="N691" s="25">
        <f>'Combined Retirement'!$C$18/12</f>
        <v>39153.069999999992</v>
      </c>
      <c r="O691" s="25">
        <f t="shared" si="525"/>
        <v>11160.82546143035</v>
      </c>
      <c r="P691" s="25">
        <f t="shared" si="526"/>
        <v>27992.244538569641</v>
      </c>
      <c r="Q691" s="25">
        <f t="array" aca="1" ref="Q691" ca="1">INDEX('Isaac 401k'!L:L,MATCH('Retirement Calculator'!A691,'Isaac 401k'!N:N,0),0)</f>
        <v>-57990.209861651827</v>
      </c>
      <c r="R691" s="25">
        <f t="array" aca="1" ref="R691" ca="1">INDEX('Lorri 401b'!L:L,MATCH('Retirement Calculator'!A691,'Lorri 401b'!N:N,0),0)</f>
        <v>-2026151.4500794006</v>
      </c>
      <c r="S691" s="25">
        <f t="shared" ca="1" si="527"/>
        <v>-2084141.6599410523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7820.4732791855868</v>
      </c>
      <c r="K692" s="25">
        <f t="shared" si="524"/>
        <v>20171.771259384055</v>
      </c>
      <c r="L692" s="25"/>
      <c r="N692" s="25">
        <f>'Combined Retirement'!$C$18/12</f>
        <v>39153.069999999992</v>
      </c>
      <c r="O692" s="25">
        <f t="shared" si="525"/>
        <v>11160.82546143035</v>
      </c>
      <c r="P692" s="25">
        <f t="shared" si="526"/>
        <v>27992.244538569641</v>
      </c>
      <c r="Q692" s="25">
        <f t="array" aca="1" ref="Q692" ca="1">INDEX('Isaac 401k'!L:L,MATCH('Retirement Calculator'!A692,'Isaac 401k'!N:N,0),0)</f>
        <v>-66084.894320590902</v>
      </c>
      <c r="R692" s="25">
        <f t="array" aca="1" ref="R692" ca="1">INDEX('Lorri 401b'!L:L,MATCH('Retirement Calculator'!A692,'Lorri 401b'!N:N,0),0)</f>
        <v>-2054849.5680943627</v>
      </c>
      <c r="S692" s="25">
        <f t="shared" ca="1" si="527"/>
        <v>-2120934.4624149539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7820.4732791855868</v>
      </c>
      <c r="K693" s="25">
        <f t="shared" si="524"/>
        <v>20171.771259384055</v>
      </c>
      <c r="L693" s="25"/>
      <c r="N693" s="25">
        <f>'Combined Retirement'!$C$18/12</f>
        <v>39153.069999999992</v>
      </c>
      <c r="O693" s="25">
        <f t="shared" si="525"/>
        <v>11160.82546143035</v>
      </c>
      <c r="P693" s="25">
        <f t="shared" si="526"/>
        <v>27992.244538569641</v>
      </c>
      <c r="Q693" s="25">
        <f t="array" aca="1" ref="Q693" ca="1">INDEX('Isaac 401k'!L:L,MATCH('Retirement Calculator'!A693,'Isaac 401k'!N:N,0),0)</f>
        <v>-74213.306631442232</v>
      </c>
      <c r="R693" s="25">
        <f t="array" aca="1" ref="R693" ca="1">INDEX('Lorri 401b'!L:L,MATCH('Retirement Calculator'!A693,'Lorri 401b'!N:N,0),0)</f>
        <v>-2083667.2616010541</v>
      </c>
      <c r="S693" s="25">
        <f t="shared" ca="1" si="527"/>
        <v>-2157880.5682324963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7820.4732791855868</v>
      </c>
      <c r="K694" s="25">
        <f t="shared" si="524"/>
        <v>20171.771259384055</v>
      </c>
      <c r="L694" s="25"/>
      <c r="N694" s="25">
        <f>'Combined Retirement'!$C$18/12</f>
        <v>39153.069999999992</v>
      </c>
      <c r="O694" s="25">
        <f t="shared" si="525"/>
        <v>11160.82546143035</v>
      </c>
      <c r="P694" s="25">
        <f t="shared" si="526"/>
        <v>27992.244538569641</v>
      </c>
      <c r="Q694" s="25">
        <f t="array" aca="1" ref="Q694" ca="1">INDEX('Isaac 401k'!L:L,MATCH('Retirement Calculator'!A694,'Isaac 401k'!N:N,0),0)</f>
        <v>-82375.587326922105</v>
      </c>
      <c r="R694" s="25">
        <f t="array" aca="1" ref="R694" ca="1">INDEX('Lorri 401b'!L:L,MATCH('Retirement Calculator'!A694,'Lorri 401b'!N:N,0),0)</f>
        <v>-2112605.0288306903</v>
      </c>
      <c r="S694" s="25">
        <f t="shared" ca="1" si="527"/>
        <v>-2194980.6161576123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7820.4732791855868</v>
      </c>
      <c r="K695" s="25">
        <f t="shared" si="524"/>
        <v>20171.771259384055</v>
      </c>
      <c r="L695" s="25"/>
      <c r="N695" s="25">
        <f>'Combined Retirement'!$C$18/12</f>
        <v>39153.069999999992</v>
      </c>
      <c r="O695" s="25">
        <f t="shared" si="525"/>
        <v>11160.82546143035</v>
      </c>
      <c r="P695" s="25">
        <f t="shared" si="526"/>
        <v>27992.244538569641</v>
      </c>
      <c r="Q695" s="25">
        <f t="array" aca="1" ref="Q695" ca="1">INDEX('Isaac 401k'!L:L,MATCH('Retirement Calculator'!A695,'Isaac 401k'!N:N,0),0)</f>
        <v>-90571.877525299817</v>
      </c>
      <c r="R695" s="25">
        <f t="array" aca="1" ref="R695" ca="1">INDEX('Lorri 401b'!L:L,MATCH('Retirement Calculator'!A695,'Lorri 401b'!N:N,0),0)</f>
        <v>-2141663.3700904497</v>
      </c>
      <c r="S695" s="25">
        <f t="shared" ca="1" si="527"/>
        <v>-2232235.2476157495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7820.4732791855868</v>
      </c>
      <c r="K696" s="25">
        <f t="shared" si="524"/>
        <v>20171.771259384055</v>
      </c>
      <c r="L696" s="25"/>
      <c r="N696" s="25">
        <f>'Combined Retirement'!$C$18/12</f>
        <v>39153.069999999992</v>
      </c>
      <c r="O696" s="25">
        <f t="shared" si="525"/>
        <v>11160.82546143035</v>
      </c>
      <c r="P696" s="25">
        <f t="shared" si="526"/>
        <v>27992.244538569641</v>
      </c>
      <c r="Q696" s="25">
        <f t="array" aca="1" ref="Q696" ca="1">INDEX('Isaac 401k'!L:L,MATCH('Retirement Calculator'!A696,'Isaac 401k'!N:N,0),0)</f>
        <v>-98802.318932837428</v>
      </c>
      <c r="R696" s="25">
        <f t="array" aca="1" ref="R696" ca="1">INDEX('Lorri 401b'!L:L,MATCH('Retirement Calculator'!A696,'Lorri 401b'!N:N,0),0)</f>
        <v>-2170842.7877721251</v>
      </c>
      <c r="S696" s="25">
        <f t="shared" ca="1" si="527"/>
        <v>-2269645.1067049624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7820.4732791855868</v>
      </c>
      <c r="K697" s="25">
        <f t="shared" si="524"/>
        <v>20171.771259384055</v>
      </c>
      <c r="L697" s="25"/>
      <c r="N697" s="25">
        <f>'Combined Retirement'!$C$18/12</f>
        <v>39153.069999999992</v>
      </c>
      <c r="O697" s="25">
        <f t="shared" si="525"/>
        <v>11160.82546143035</v>
      </c>
      <c r="P697" s="25">
        <f t="shared" si="526"/>
        <v>27992.244538569641</v>
      </c>
      <c r="Q697" s="25">
        <f t="array" aca="1" ref="Q697" ca="1">INDEX('Isaac 401k'!L:L,MATCH('Retirement Calculator'!A697,'Isaac 401k'!N:N,0),0)</f>
        <v>-107067.05384623978</v>
      </c>
      <c r="R697" s="25">
        <f t="array" aca="1" ref="R697" ca="1">INDEX('Lorri 401b'!L:L,MATCH('Retirement Calculator'!A697,'Lorri 401b'!N:N,0),0)</f>
        <v>-2200143.7863608073</v>
      </c>
      <c r="S697" s="25">
        <f t="shared" ca="1" si="527"/>
        <v>-2307210.8402070468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7820.4732791855868</v>
      </c>
      <c r="K698" s="25">
        <f t="shared" si="524"/>
        <v>20171.771259384055</v>
      </c>
      <c r="L698" s="25"/>
      <c r="N698" s="25">
        <f>'Combined Retirement'!$C$18/12</f>
        <v>39153.069999999992</v>
      </c>
      <c r="O698" s="25">
        <f t="shared" si="525"/>
        <v>11160.82546143035</v>
      </c>
      <c r="P698" s="25">
        <f t="shared" si="526"/>
        <v>27992.244538569641</v>
      </c>
      <c r="Q698" s="25">
        <f t="array" aca="1" ref="Q698" ca="1">INDEX('Isaac 401k'!L:L,MATCH('Retirement Calculator'!A698,'Isaac 401k'!N:N,0),0)</f>
        <v>-115366.22515511465</v>
      </c>
      <c r="R698" s="25">
        <f t="array" aca="1" ref="R698" ca="1">INDEX('Lorri 401b'!L:L,MATCH('Retirement Calculator'!A698,'Lorri 401b'!N:N,0),0)</f>
        <v>-2229566.8724436089</v>
      </c>
      <c r="S698" s="25">
        <f t="shared" ca="1" si="527"/>
        <v>-2344933.0975987236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7820.4732791855868</v>
      </c>
      <c r="K699" s="25">
        <f t="shared" si="524"/>
        <v>20171.771259384055</v>
      </c>
      <c r="L699" s="25"/>
      <c r="N699" s="25">
        <f>'Combined Retirement'!$C$18/12</f>
        <v>39153.069999999992</v>
      </c>
      <c r="O699" s="25">
        <f t="shared" si="525"/>
        <v>11160.82546143035</v>
      </c>
      <c r="P699" s="25">
        <f t="shared" si="526"/>
        <v>27992.244538569641</v>
      </c>
      <c r="Q699" s="25">
        <f t="array" aca="1" ref="Q699" ca="1">INDEX('Isaac 401k'!L:L,MATCH('Retirement Calculator'!A699,'Isaac 401k'!N:N,0),0)</f>
        <v>-123699.97634444316</v>
      </c>
      <c r="R699" s="25">
        <f t="array" aca="1" ref="R699" ca="1">INDEX('Lorri 401b'!L:L,MATCH('Retirement Calculator'!A699,'Lorri 401b'!N:N,0),0)</f>
        <v>-2259112.5547184222</v>
      </c>
      <c r="S699" s="25">
        <f t="shared" ca="1" si="527"/>
        <v>-2382812.5310628656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7820.4732791855868</v>
      </c>
      <c r="K700" s="25">
        <f t="shared" si="524"/>
        <v>20171.771259384055</v>
      </c>
      <c r="L700" s="25"/>
      <c r="N700" s="25">
        <f>'Combined Retirement'!$C$18/12</f>
        <v>39153.069999999992</v>
      </c>
      <c r="O700" s="25">
        <f t="shared" si="525"/>
        <v>11160.82546143035</v>
      </c>
      <c r="P700" s="25">
        <f t="shared" si="526"/>
        <v>27992.244538569641</v>
      </c>
      <c r="Q700" s="25">
        <f t="array" aca="1" ref="Q700" ca="1">INDEX('Isaac 401k'!L:L,MATCH('Retirement Calculator'!A700,'Isaac 401k'!N:N,0),0)</f>
        <v>-132068.45149706054</v>
      </c>
      <c r="R700" s="25">
        <f t="array" aca="1" ref="R700" ca="1">INDEX('Lorri 401b'!L:L,MATCH('Retirement Calculator'!A700,'Lorri 401b'!N:N,0),0)</f>
        <v>-2288781.3440027139</v>
      </c>
      <c r="S700" s="25">
        <f t="shared" ca="1" si="527"/>
        <v>-2420849.7954997746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7820.4732791855868</v>
      </c>
      <c r="K701" s="25">
        <f t="shared" si="524"/>
        <v>20171.771259384055</v>
      </c>
      <c r="L701" s="25"/>
      <c r="N701" s="25">
        <f>'Combined Retirement'!$C$18/12</f>
        <v>39153.069999999992</v>
      </c>
      <c r="O701" s="25">
        <f t="shared" si="525"/>
        <v>11160.82546143035</v>
      </c>
      <c r="P701" s="25">
        <f t="shared" si="526"/>
        <v>27992.244538569641</v>
      </c>
      <c r="Q701" s="25">
        <f t="array" aca="1" ref="Q701" ca="1">INDEX('Isaac 401k'!L:L,MATCH('Retirement Calculator'!A701,'Isaac 401k'!N:N,0),0)</f>
        <v>-140471.79529614715</v>
      </c>
      <c r="R701" s="25">
        <f t="array" aca="1" ref="R701" ca="1">INDEX('Lorri 401b'!L:L,MATCH('Retirement Calculator'!A701,'Lorri 401b'!N:N,0),0)</f>
        <v>-2318573.7532423567</v>
      </c>
      <c r="S701" s="25">
        <f t="shared" ca="1" si="527"/>
        <v>-2459045.5485385037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7820.4732791855868</v>
      </c>
      <c r="K702" s="25">
        <f t="shared" si="524"/>
        <v>20171.771259384055</v>
      </c>
      <c r="L702" s="25"/>
      <c r="N702" s="25">
        <f>'Combined Retirement'!$C$18/12</f>
        <v>39153.069999999992</v>
      </c>
      <c r="O702" s="25">
        <f t="shared" si="525"/>
        <v>11160.82546143035</v>
      </c>
      <c r="P702" s="25">
        <f t="shared" si="526"/>
        <v>27992.244538569641</v>
      </c>
      <c r="Q702" s="25">
        <f t="array" aca="1" ref="Q702" ca="1">INDEX('Isaac 401k'!L:L,MATCH('Retirement Calculator'!A702,'Isaac 401k'!N:N,0),0)</f>
        <v>-148910.15302772995</v>
      </c>
      <c r="R702" s="25">
        <f t="array" aca="1" ref="R702" ca="1">INDEX('Lorri 401b'!L:L,MATCH('Retirement Calculator'!A702,'Lorri 401b'!N:N,0),0)</f>
        <v>-2348490.2975204983</v>
      </c>
      <c r="S702" s="25">
        <f t="shared" ca="1" si="527"/>
        <v>-2497400.4505482283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7820.4732791855868</v>
      </c>
      <c r="K703" s="25">
        <f t="shared" si="524"/>
        <v>20171.771259384055</v>
      </c>
      <c r="L703" s="25"/>
      <c r="N703" s="25">
        <f>'Combined Retirement'!$C$18/12</f>
        <v>39153.069999999992</v>
      </c>
      <c r="O703" s="25">
        <f t="shared" si="525"/>
        <v>11160.82546143035</v>
      </c>
      <c r="P703" s="25">
        <f t="shared" si="526"/>
        <v>27992.244538569641</v>
      </c>
      <c r="Q703" s="25">
        <f t="array" aca="1" ref="Q703" ca="1">INDEX('Isaac 401k'!L:L,MATCH('Retirement Calculator'!A703,'Isaac 401k'!N:N,0),0)</f>
        <v>-157383.67058319435</v>
      </c>
      <c r="R703" s="25">
        <f t="array" aca="1" ref="R703" ca="1">INDEX('Lorri 401b'!L:L,MATCH('Retirement Calculator'!A703,'Lorri 401b'!N:N,0),0)</f>
        <v>-2378531.4940664652</v>
      </c>
      <c r="S703" s="25">
        <f t="shared" ca="1" si="527"/>
        <v>-2535915.1646496598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7820.4732791855868</v>
      </c>
      <c r="K704" s="25">
        <f t="shared" si="524"/>
        <v>20171.771259384055</v>
      </c>
      <c r="L704" s="25"/>
      <c r="N704" s="25">
        <f>'Combined Retirement'!$C$18/12</f>
        <v>39153.069999999992</v>
      </c>
      <c r="O704" s="25">
        <f t="shared" si="525"/>
        <v>11160.82546143035</v>
      </c>
      <c r="P704" s="25">
        <f t="shared" si="526"/>
        <v>27992.244538569641</v>
      </c>
      <c r="Q704" s="25">
        <f t="array" aca="1" ref="Q704" ca="1">INDEX('Isaac 401k'!L:L,MATCH('Retirement Calculator'!A704,'Isaac 401k'!N:N,0),0)</f>
        <v>-165892.49446180652</v>
      </c>
      <c r="R704" s="25">
        <f t="array" aca="1" ref="R704" ca="1">INDEX('Lorri 401b'!L:L,MATCH('Retirement Calculator'!A704,'Lorri 401b'!N:N,0),0)</f>
        <v>-2408697.8622647072</v>
      </c>
      <c r="S704" s="25">
        <f t="shared" ca="1" si="527"/>
        <v>-2574590.3567265137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7820.4732791855868</v>
      </c>
      <c r="K705" s="25">
        <f t="shared" si="524"/>
        <v>20171.771259384055</v>
      </c>
      <c r="L705" s="25"/>
      <c r="N705" s="25">
        <f>'Combined Retirement'!$C$18/12</f>
        <v>39153.069999999992</v>
      </c>
      <c r="O705" s="25">
        <f t="shared" si="525"/>
        <v>11160.82546143035</v>
      </c>
      <c r="P705" s="25">
        <f t="shared" si="526"/>
        <v>27992.244538569641</v>
      </c>
      <c r="Q705" s="25">
        <f t="array" aca="1" ref="Q705" ca="1">INDEX('Isaac 401k'!L:L,MATCH('Retirement Calculator'!A705,'Isaac 401k'!N:N,0),0)</f>
        <v>-174436.77177324623</v>
      </c>
      <c r="R705" s="25">
        <f t="array" aca="1" ref="R705" ca="1">INDEX('Lorri 401b'!L:L,MATCH('Retirement Calculator'!A705,'Lorri 401b'!N:N,0),0)</f>
        <v>-2438989.923663775</v>
      </c>
      <c r="S705" s="25">
        <f t="shared" ca="1" si="527"/>
        <v>-2613426.6954370211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7820.4732791855868</v>
      </c>
      <c r="K706" s="25">
        <f t="shared" si="524"/>
        <v>20171.771259384055</v>
      </c>
      <c r="L706" s="25"/>
      <c r="N706" s="25">
        <f>'Combined Retirement'!$C$18/12</f>
        <v>39153.069999999992</v>
      </c>
      <c r="O706" s="25">
        <f t="shared" si="525"/>
        <v>11160.82546143035</v>
      </c>
      <c r="P706" s="25">
        <f t="shared" si="526"/>
        <v>27992.244538569641</v>
      </c>
      <c r="Q706" s="25">
        <f t="array" aca="1" ref="Q706" ca="1">INDEX('Isaac 401k'!L:L,MATCH('Retirement Calculator'!A706,'Isaac 401k'!N:N,0),0)</f>
        <v>-183016.65024015028</v>
      </c>
      <c r="R706" s="25">
        <f t="array" aca="1" ref="R706" ca="1">INDEX('Lorri 401b'!L:L,MATCH('Retirement Calculator'!A706,'Lorri 401b'!N:N,0),0)</f>
        <v>-2469408.2019853392</v>
      </c>
      <c r="S706" s="25">
        <f t="shared" ca="1" si="527"/>
        <v>-2652424.8522254894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7820.4732791855868</v>
      </c>
      <c r="K707" s="25">
        <f t="shared" si="524"/>
        <v>20171.771259384055</v>
      </c>
      <c r="L707" s="25"/>
      <c r="N707" s="25">
        <f>'Combined Retirement'!$C$18/12</f>
        <v>39153.069999999992</v>
      </c>
      <c r="O707" s="25">
        <f t="shared" si="525"/>
        <v>11160.82546143035</v>
      </c>
      <c r="P707" s="25">
        <f t="shared" si="526"/>
        <v>27992.244538569641</v>
      </c>
      <c r="Q707" s="25">
        <f t="array" aca="1" ref="Q707" ca="1">INDEX('Isaac 401k'!L:L,MATCH('Retirement Calculator'!A707,'Isaac 401k'!N:N,0),0)</f>
        <v>-191632.27820066645</v>
      </c>
      <c r="R707" s="25">
        <f t="array" aca="1" ref="R707" ca="1">INDEX('Lorri 401b'!L:L,MATCH('Retirement Calculator'!A707,'Lorri 401b'!N:N,0),0)</f>
        <v>-2499953.2231332432</v>
      </c>
      <c r="S707" s="25">
        <f t="shared" ca="1" si="527"/>
        <v>-2691585.5013339096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7820.4732791855868</v>
      </c>
      <c r="K708" s="25">
        <f t="shared" si="524"/>
        <v>20171.771259384055</v>
      </c>
      <c r="L708" s="25"/>
      <c r="N708" s="25">
        <f>'Combined Retirement'!$C$18/12</f>
        <v>39153.069999999992</v>
      </c>
      <c r="O708" s="25">
        <f t="shared" si="525"/>
        <v>11160.82546143035</v>
      </c>
      <c r="P708" s="25">
        <f t="shared" si="526"/>
        <v>27992.244538569641</v>
      </c>
      <c r="Q708" s="25">
        <f t="array" aca="1" ref="Q708" ca="1">INDEX('Isaac 401k'!L:L,MATCH('Retirement Calculator'!A708,'Isaac 401k'!N:N,0),0)</f>
        <v>-200283.8046110181</v>
      </c>
      <c r="R708" s="25">
        <f t="array" aca="1" ref="R708" ca="1">INDEX('Lorri 401b'!L:L,MATCH('Retirement Calculator'!A708,'Lorri 401b'!N:N,0),0)</f>
        <v>-2530625.5152025968</v>
      </c>
      <c r="S708" s="25">
        <f t="shared" ca="1" si="527"/>
        <v>-2730909.3198136147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7820.4732791855868</v>
      </c>
      <c r="K709" s="25">
        <f t="shared" si="524"/>
        <v>20171.771259384055</v>
      </c>
      <c r="L709" s="25"/>
      <c r="N709" s="25">
        <f>'Combined Retirement'!$C$18/12</f>
        <v>39153.069999999992</v>
      </c>
      <c r="O709" s="25">
        <f t="shared" si="525"/>
        <v>11160.82546143035</v>
      </c>
      <c r="P709" s="25">
        <f t="shared" si="526"/>
        <v>27992.244538569641</v>
      </c>
      <c r="Q709" s="25">
        <f t="array" aca="1" ref="Q709" ca="1">INDEX('Isaac 401k'!L:L,MATCH('Retirement Calculator'!A709,'Isaac 401k'!N:N,0),0)</f>
        <v>-208971.37904807954</v>
      </c>
      <c r="R709" s="25">
        <f t="array" aca="1" ref="R709" ca="1">INDEX('Lorri 401b'!L:L,MATCH('Retirement Calculator'!A709,'Lorri 401b'!N:N,0),0)</f>
        <v>-2561425.6084889057</v>
      </c>
      <c r="S709" s="25">
        <f t="shared" ca="1" si="527"/>
        <v>-2770396.9875369854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7820.4732791855868</v>
      </c>
      <c r="K710" s="25">
        <f t="shared" si="524"/>
        <v>20171.771259384055</v>
      </c>
      <c r="L710" s="25"/>
      <c r="N710" s="25">
        <f>'Combined Retirement'!$C$18/12</f>
        <v>39153.069999999992</v>
      </c>
      <c r="O710" s="25">
        <f t="shared" si="525"/>
        <v>11160.82546143035</v>
      </c>
      <c r="P710" s="25">
        <f t="shared" si="526"/>
        <v>27992.244538569641</v>
      </c>
      <c r="Q710" s="25">
        <f t="array" aca="1" ref="Q710" ca="1">INDEX('Isaac 401k'!L:L,MATCH('Retirement Calculator'!A710,'Isaac 401k'!N:N,0),0)</f>
        <v>-217695.15171196207</v>
      </c>
      <c r="R710" s="25">
        <f t="array" aca="1" ref="R710" ca="1">INDEX('Lorri 401b'!L:L,MATCH('Retirement Calculator'!A710,'Lorri 401b'!N:N,0),0)</f>
        <v>-2592354.0354972412</v>
      </c>
      <c r="S710" s="25">
        <f t="shared" ca="1" si="527"/>
        <v>-2810049.1872092034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7820.4732791855868</v>
      </c>
      <c r="K711" s="25">
        <f t="shared" si="524"/>
        <v>20171.771259384055</v>
      </c>
      <c r="L711" s="25"/>
      <c r="N711" s="25">
        <f>'Combined Retirement'!$C$18/12</f>
        <v>39153.069999999992</v>
      </c>
      <c r="O711" s="25">
        <f t="shared" si="525"/>
        <v>11160.82546143035</v>
      </c>
      <c r="P711" s="25">
        <f t="shared" si="526"/>
        <v>27992.244538569641</v>
      </c>
      <c r="Q711" s="25">
        <f t="array" aca="1" ref="Q711" ca="1">INDEX('Isaac 401k'!L:L,MATCH('Retirement Calculator'!A711,'Isaac 401k'!N:N,0),0)</f>
        <v>-226455.27342861079</v>
      </c>
      <c r="R711" s="25">
        <f t="array" aca="1" ref="R711" ca="1">INDEX('Lorri 401b'!L:L,MATCH('Retirement Calculator'!A711,'Lorri 401b'!N:N,0),0)</f>
        <v>-2623411.3309514448</v>
      </c>
      <c r="S711" s="25">
        <f t="shared" ca="1" si="527"/>
        <v>-2849866.6043800558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7820.4732791855868</v>
      </c>
      <c r="K712" s="25">
        <f t="shared" si="524"/>
        <v>20171.771259384055</v>
      </c>
      <c r="L712" s="25"/>
      <c r="N712" s="25">
        <f>'Combined Retirement'!$C$18/12</f>
        <v>39153.069999999992</v>
      </c>
      <c r="O712" s="25">
        <f t="shared" si="525"/>
        <v>11160.82546143035</v>
      </c>
      <c r="P712" s="25">
        <f t="shared" si="526"/>
        <v>27992.244538569641</v>
      </c>
      <c r="Q712" s="25">
        <f t="array" aca="1" ref="Q712" ca="1">INDEX('Isaac 401k'!L:L,MATCH('Retirement Calculator'!A712,'Isaac 401k'!N:N,0),0)</f>
        <v>-235251.8956524122</v>
      </c>
      <c r="R712" s="25">
        <f t="array" aca="1" ref="R712" ca="1">INDEX('Lorri 401b'!L:L,MATCH('Retirement Calculator'!A712,'Lorri 401b'!N:N,0),0)</f>
        <v>-2654598.0318033742</v>
      </c>
      <c r="S712" s="25">
        <f t="shared" ca="1" si="527"/>
        <v>-2889849.9274557866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7820.4732791855868</v>
      </c>
      <c r="K713" s="25">
        <f t="shared" si="524"/>
        <v>20171.771259384055</v>
      </c>
      <c r="L713" s="25"/>
      <c r="N713" s="25">
        <f>'Combined Retirement'!$C$18/12</f>
        <v>39153.069999999992</v>
      </c>
      <c r="O713" s="25">
        <f t="shared" si="525"/>
        <v>11160.82546143035</v>
      </c>
      <c r="P713" s="25">
        <f t="shared" si="526"/>
        <v>27992.244538569641</v>
      </c>
      <c r="Q713" s="25">
        <f t="array" aca="1" ref="Q713" ca="1">INDEX('Isaac 401k'!L:L,MATCH('Retirement Calculator'!A713,'Isaac 401k'!N:N,0),0)</f>
        <v>-244085.17046881278</v>
      </c>
      <c r="R713" s="25">
        <f t="array" aca="1" ref="R713" ca="1">INDEX('Lorri 401b'!L:L,MATCH('Retirement Calculator'!A713,'Lorri 401b'!N:N,0),0)</f>
        <v>-2685914.6772421864</v>
      </c>
      <c r="S713" s="25">
        <f t="shared" ca="1" si="527"/>
        <v>-2929999.8477109992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7820.4732791855868</v>
      </c>
      <c r="K714" s="25">
        <f t="shared" si="524"/>
        <v>20171.771259384055</v>
      </c>
      <c r="L714" s="25"/>
      <c r="N714" s="25">
        <f>'Combined Retirement'!$C$18/12</f>
        <v>39153.069999999992</v>
      </c>
      <c r="O714" s="25">
        <f t="shared" si="525"/>
        <v>11160.82546143035</v>
      </c>
      <c r="P714" s="25">
        <f t="shared" si="526"/>
        <v>27992.244538569641</v>
      </c>
      <c r="Q714" s="25">
        <f t="array" aca="1" ref="Q714" ca="1">INDEX('Isaac 401k'!L:L,MATCH('Retirement Calculator'!A714,'Isaac 401k'!N:N,0),0)</f>
        <v>-252955.25059694838</v>
      </c>
      <c r="R714" s="25">
        <f t="array" aca="1" ref="R714" ca="1">INDEX('Lorri 401b'!L:L,MATCH('Retirement Calculator'!A714,'Lorri 401b'!N:N,0),0)</f>
        <v>-2717361.8087036605</v>
      </c>
      <c r="S714" s="25">
        <f t="shared" ca="1" si="527"/>
        <v>-2970317.0593006089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7820.4732791855868</v>
      </c>
      <c r="K715" s="25">
        <f t="shared" si="524"/>
        <v>20171.771259384055</v>
      </c>
      <c r="L715" s="25"/>
      <c r="N715" s="25">
        <f>'Combined Retirement'!$C$18/12</f>
        <v>39153.069999999992</v>
      </c>
      <c r="O715" s="25">
        <f t="shared" si="525"/>
        <v>11160.82546143035</v>
      </c>
      <c r="P715" s="25">
        <f t="shared" si="526"/>
        <v>27992.244538569641</v>
      </c>
      <c r="Q715" s="25">
        <f t="array" aca="1" ref="Q715" ca="1">INDEX('Isaac 401k'!L:L,MATCH('Retirement Calculator'!A715,'Isaac 401k'!N:N,0),0)</f>
        <v>-261862.28939228453</v>
      </c>
      <c r="R715" s="25">
        <f t="array" aca="1" ref="R715" ca="1">INDEX('Lorri 401b'!L:L,MATCH('Retirement Calculator'!A715,'Lorri 401b'!N:N,0),0)</f>
        <v>-2748939.9698795574</v>
      </c>
      <c r="S715" s="25">
        <f t="shared" ca="1" si="527"/>
        <v>-3010802.259271842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7820.4732791855868</v>
      </c>
      <c r="K716" s="25">
        <f t="shared" si="524"/>
        <v>20171.771259384055</v>
      </c>
      <c r="L716" s="25"/>
      <c r="N716" s="25">
        <f>'Combined Retirement'!$C$18/12</f>
        <v>39153.069999999992</v>
      </c>
      <c r="O716" s="25">
        <f t="shared" si="525"/>
        <v>11160.82546143035</v>
      </c>
      <c r="P716" s="25">
        <f t="shared" si="526"/>
        <v>27992.244538569641</v>
      </c>
      <c r="Q716" s="25">
        <f t="array" aca="1" ref="Q716" ca="1">INDEX('Isaac 401k'!L:L,MATCH('Retirement Calculator'!A716,'Isaac 401k'!N:N,0),0)</f>
        <v>-270806.44084926794</v>
      </c>
      <c r="R716" s="25">
        <f t="array" aca="1" ref="R716" ca="1">INDEX('Lorri 401b'!L:L,MATCH('Retirement Calculator'!A716,'Lorri 401b'!N:N,0),0)</f>
        <v>-2780649.7067270204</v>
      </c>
      <c r="S716" s="25">
        <f t="shared" ca="1" si="527"/>
        <v>-3051456.1475762883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7820.4732791855868</v>
      </c>
      <c r="K717" s="25">
        <f t="shared" si="524"/>
        <v>20171.771259384055</v>
      </c>
      <c r="L717" s="25"/>
      <c r="N717" s="25">
        <f>'Combined Retirement'!$C$18/12</f>
        <v>39153.069999999992</v>
      </c>
      <c r="O717" s="25">
        <f t="shared" si="525"/>
        <v>11160.82546143035</v>
      </c>
      <c r="P717" s="25">
        <f t="shared" si="526"/>
        <v>27992.244538569641</v>
      </c>
      <c r="Q717" s="25">
        <f t="array" aca="1" ref="Q717" ca="1">INDEX('Isaac 401k'!L:L,MATCH('Retirement Calculator'!A717,'Isaac 401k'!N:N,0),0)</f>
        <v>-279787.85960398876</v>
      </c>
      <c r="R717" s="25">
        <f t="array" aca="1" ref="R717" ca="1">INDEX('Lorri 401b'!L:L,MATCH('Retirement Calculator'!A717,'Lorri 401b'!N:N,0),0)</f>
        <v>-2812491.5674780146</v>
      </c>
      <c r="S717" s="25">
        <f t="shared" ca="1" si="527"/>
        <v>-3092279.4270820036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7820.4732791855868</v>
      </c>
      <c r="K718" s="25">
        <f t="shared" si="524"/>
        <v>20171.771259384055</v>
      </c>
      <c r="L718" s="25"/>
      <c r="N718" s="25">
        <f>'Combined Retirement'!$C$18/12</f>
        <v>39153.069999999992</v>
      </c>
      <c r="O718" s="25">
        <f t="shared" si="525"/>
        <v>11160.82546143035</v>
      </c>
      <c r="P718" s="25">
        <f t="shared" si="526"/>
        <v>27992.244538569641</v>
      </c>
      <c r="Q718" s="25">
        <f t="array" aca="1" ref="Q718" ca="1">INDEX('Isaac 401k'!L:L,MATCH('Retirement Calculator'!A718,'Isaac 401k'!N:N,0),0)</f>
        <v>-288806.70093685423</v>
      </c>
      <c r="R718" s="25">
        <f t="array" aca="1" ref="R718" ca="1">INDEX('Lorri 401b'!L:L,MATCH('Retirement Calculator'!A718,'Lorri 401b'!N:N,0),0)</f>
        <v>-2844466.1026488049</v>
      </c>
      <c r="S718" s="25">
        <f t="shared" ca="1" si="527"/>
        <v>-3133272.8035856592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7820.4732791855868</v>
      </c>
      <c r="K719" s="25">
        <f t="shared" si="524"/>
        <v>20171.771259384055</v>
      </c>
      <c r="L719" s="25"/>
      <c r="N719" s="25">
        <f>'Combined Retirement'!$C$18/12</f>
        <v>39153.069999999992</v>
      </c>
      <c r="O719" s="25">
        <f t="shared" si="525"/>
        <v>11160.82546143035</v>
      </c>
      <c r="P719" s="25">
        <f t="shared" si="526"/>
        <v>27992.244538569641</v>
      </c>
      <c r="Q719" s="25">
        <f t="array" aca="1" ref="Q719" ca="1">INDEX('Isaac 401k'!L:L,MATCH('Retirement Calculator'!A719,'Isaac 401k'!N:N,0),0)</f>
        <v>-297863.1207752733</v>
      </c>
      <c r="R719" s="25">
        <f t="array" aca="1" ref="R719" ca="1">INDEX('Lorri 401b'!L:L,MATCH('Retirement Calculator'!A719,'Lorri 401b'!N:N,0),0)</f>
        <v>-2876573.8650494735</v>
      </c>
      <c r="S719" s="25">
        <f t="shared" ca="1" si="527"/>
        <v>-3174436.985824747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7820.4732791855868</v>
      </c>
      <c r="K720" s="25">
        <f t="shared" si="524"/>
        <v>20171.771259384055</v>
      </c>
      <c r="L720" s="25"/>
      <c r="N720" s="25">
        <f>'Combined Retirement'!$C$18/12</f>
        <v>39153.069999999992</v>
      </c>
      <c r="O720" s="25">
        <f t="shared" si="525"/>
        <v>11160.82546143035</v>
      </c>
      <c r="P720" s="25">
        <f t="shared" si="526"/>
        <v>27992.244538569641</v>
      </c>
      <c r="Q720" s="25">
        <f t="array" aca="1" ref="Q720" ca="1">INDEX('Isaac 401k'!L:L,MATCH('Retirement Calculator'!A720,'Isaac 401k'!N:N,0),0)</f>
        <v>-306957.27569635247</v>
      </c>
      <c r="R720" s="25">
        <f t="array" aca="1" ref="R720" ca="1">INDEX('Lorri 401b'!L:L,MATCH('Retirement Calculator'!A720,'Lorri 401b'!N:N,0),0)</f>
        <v>-2908815.409793478</v>
      </c>
      <c r="S720" s="25">
        <f t="shared" ca="1" si="527"/>
        <v>-3215772.6854898306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7820.4732791855868</v>
      </c>
      <c r="K721" s="25">
        <f t="shared" si="524"/>
        <v>20171.771259384055</v>
      </c>
      <c r="L721" s="25"/>
      <c r="N721" s="25">
        <f>'Combined Retirement'!$C$18/12</f>
        <v>39153.069999999992</v>
      </c>
      <c r="O721" s="25">
        <f t="shared" si="525"/>
        <v>11160.82546143035</v>
      </c>
      <c r="P721" s="25">
        <f t="shared" si="526"/>
        <v>27992.244538569641</v>
      </c>
      <c r="Q721" s="25">
        <f t="array" aca="1" ref="Q721" ca="1">INDEX('Isaac 401k'!L:L,MATCH('Retirement Calculator'!A721,'Isaac 401k'!N:N,0),0)</f>
        <v>-316089.32292960281</v>
      </c>
      <c r="R721" s="25">
        <f t="array" aca="1" ref="R721" ca="1">INDEX('Lorri 401b'!L:L,MATCH('Retirement Calculator'!A721,'Lorri 401b'!N:N,0),0)</f>
        <v>-2941191.2943072491</v>
      </c>
      <c r="S721" s="25">
        <f t="shared" ca="1" si="527"/>
        <v>-3257280.6172368517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7820.4732791855868</v>
      </c>
      <c r="K722" s="25">
        <f t="shared" si="524"/>
        <v>20171.771259384055</v>
      </c>
      <c r="L722" s="25"/>
      <c r="N722" s="25">
        <f>'Combined Retirement'!$C$18/12</f>
        <v>39153.069999999992</v>
      </c>
      <c r="O722" s="25">
        <f t="shared" si="525"/>
        <v>11160.82546143035</v>
      </c>
      <c r="P722" s="25">
        <f t="shared" si="526"/>
        <v>27992.244538569641</v>
      </c>
      <c r="Q722" s="25">
        <f t="array" aca="1" ref="Q722" ca="1">INDEX('Isaac 401k'!L:L,MATCH('Retirement Calculator'!A722,'Isaac 401k'!N:N,0),0)</f>
        <v>-325259.42035965837</v>
      </c>
      <c r="R722" s="25">
        <f t="array" aca="1" ref="R722" ca="1">INDEX('Lorri 401b'!L:L,MATCH('Retirement Calculator'!A722,'Lorri 401b'!N:N,0),0)</f>
        <v>-2973702.0783398277</v>
      </c>
      <c r="S722" s="25">
        <f t="shared" ca="1" si="527"/>
        <v>-3298961.4986994863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7820.4732791855868</v>
      </c>
      <c r="K723" s="25">
        <f t="shared" si="524"/>
        <v>20171.771259384055</v>
      </c>
      <c r="L723" s="25"/>
      <c r="N723" s="25">
        <f>'Combined Retirement'!$C$18/12</f>
        <v>39153.069999999992</v>
      </c>
      <c r="O723" s="25">
        <f t="shared" si="525"/>
        <v>11160.82546143035</v>
      </c>
      <c r="P723" s="25">
        <f t="shared" si="526"/>
        <v>27992.244538569641</v>
      </c>
      <c r="Q723" s="25">
        <f t="array" aca="1" ref="Q723" ca="1">INDEX('Isaac 401k'!L:L,MATCH('Retirement Calculator'!A723,'Isaac 401k'!N:N,0),0)</f>
        <v>-334467.7265290058</v>
      </c>
      <c r="R723" s="25">
        <f t="array" aca="1" ref="R723" ca="1">INDEX('Lorri 401b'!L:L,MATCH('Retirement Calculator'!A723,'Lorri 401b'!N:N,0),0)</f>
        <v>-3006348.3239725418</v>
      </c>
      <c r="S723" s="25">
        <f t="shared" ca="1" si="527"/>
        <v>-3340816.0505015478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7820.4732791855868</v>
      </c>
      <c r="K724" s="25">
        <f t="shared" si="524"/>
        <v>20171.771259384055</v>
      </c>
      <c r="L724" s="25"/>
      <c r="N724" s="25">
        <f>'Combined Retirement'!$C$18/12</f>
        <v>39153.069999999992</v>
      </c>
      <c r="O724" s="25">
        <f t="shared" si="525"/>
        <v>11160.82546143035</v>
      </c>
      <c r="P724" s="25">
        <f t="shared" si="526"/>
        <v>27992.244538569641</v>
      </c>
      <c r="Q724" s="25">
        <f t="array" aca="1" ref="Q724" ca="1">INDEX('Isaac 401k'!L:L,MATCH('Retirement Calculator'!A724,'Isaac 401k'!N:N,0),0)</f>
        <v>-343714.40064072551</v>
      </c>
      <c r="R724" s="25">
        <f t="array" aca="1" ref="R724" ca="1">INDEX('Lorri 401b'!L:L,MATCH('Retirement Calculator'!A724,'Lorri 401b'!N:N,0),0)</f>
        <v>-3039130.5956287258</v>
      </c>
      <c r="S724" s="25">
        <f t="shared" ca="1" si="527"/>
        <v>-3382844.9962694515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7820.4732791855868</v>
      </c>
      <c r="K725" s="25">
        <f t="shared" si="524"/>
        <v>20171.771259384055</v>
      </c>
      <c r="L725" s="25"/>
      <c r="N725" s="25">
        <f>'Combined Retirement'!$C$18/12</f>
        <v>39153.069999999992</v>
      </c>
      <c r="O725" s="25">
        <f t="shared" si="525"/>
        <v>11160.82546143035</v>
      </c>
      <c r="P725" s="25">
        <f t="shared" si="526"/>
        <v>27992.244538569641</v>
      </c>
      <c r="Q725" s="25">
        <f t="array" aca="1" ref="Q725" ca="1">INDEX('Isaac 401k'!L:L,MATCH('Retirement Calculator'!A725,'Isaac 401k'!N:N,0),0)</f>
        <v>-352999.60256124404</v>
      </c>
      <c r="R725" s="25">
        <f t="array" aca="1" ref="R725" ca="1">INDEX('Lorri 401b'!L:L,MATCH('Retirement Calculator'!A725,'Lorri 401b'!N:N,0),0)</f>
        <v>-3072049.4600834772</v>
      </c>
      <c r="S725" s="25">
        <f t="shared" ca="1" si="527"/>
        <v>-3425049.062644721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7820.4732791855868</v>
      </c>
      <c r="K726" s="25">
        <f t="shared" si="524"/>
        <v>20171.771259384055</v>
      </c>
      <c r="L726" s="25"/>
      <c r="N726" s="25">
        <f>'Combined Retirement'!$C$18/12</f>
        <v>39153.069999999992</v>
      </c>
      <c r="O726" s="25">
        <f t="shared" si="525"/>
        <v>11160.82546143035</v>
      </c>
      <c r="P726" s="25">
        <f t="shared" si="526"/>
        <v>27992.244538569641</v>
      </c>
      <c r="Q726" s="25">
        <f t="array" aca="1" ref="Q726" ca="1">INDEX('Isaac 401k'!L:L,MATCH('Retirement Calculator'!A726,'Isaac 401k'!N:N,0),0)</f>
        <v>-362323.49282309809</v>
      </c>
      <c r="R726" s="25">
        <f t="array" aca="1" ref="R726" ca="1">INDEX('Lorri 401b'!L:L,MATCH('Retirement Calculator'!A726,'Lorri 401b'!N:N,0),0)</f>
        <v>-3105105.4864734565</v>
      </c>
      <c r="S726" s="25">
        <f t="shared" ca="1" si="527"/>
        <v>-3467428.9792965548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7820.4732791855868</v>
      </c>
      <c r="K727" s="25">
        <f t="shared" si="524"/>
        <v>20171.771259384055</v>
      </c>
      <c r="L727" s="25"/>
      <c r="N727" s="25">
        <f>'Combined Retirement'!$C$18/12</f>
        <v>39153.069999999992</v>
      </c>
      <c r="O727" s="25">
        <f t="shared" si="525"/>
        <v>11160.82546143035</v>
      </c>
      <c r="P727" s="25">
        <f t="shared" si="526"/>
        <v>27992.244538569641</v>
      </c>
      <c r="Q727" s="25">
        <f t="array" aca="1" ref="Q727" ca="1">INDEX('Isaac 401k'!L:L,MATCH('Retirement Calculator'!A727,'Isaac 401k'!N:N,0),0)</f>
        <v>-371686.23262770986</v>
      </c>
      <c r="R727" s="25">
        <f t="array" aca="1" ref="R727" ca="1">INDEX('Lorri 401b'!L:L,MATCH('Retirement Calculator'!A727,'Lorri 401b'!N:N,0),0)</f>
        <v>-3138299.2463067276</v>
      </c>
      <c r="S727" s="25">
        <f t="shared" ca="1" si="527"/>
        <v>-3509985.4789344375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7820.4732791855868</v>
      </c>
      <c r="K728" s="25">
        <f t="shared" si="524"/>
        <v>20171.771259384055</v>
      </c>
      <c r="L728" s="25"/>
      <c r="N728" s="25">
        <f>'Combined Retirement'!$C$18/12</f>
        <v>39153.069999999992</v>
      </c>
      <c r="O728" s="25">
        <f t="shared" si="525"/>
        <v>11160.82546143035</v>
      </c>
      <c r="P728" s="25">
        <f t="shared" si="526"/>
        <v>27992.244538569641</v>
      </c>
      <c r="Q728" s="25">
        <f t="array" aca="1" ref="Q728" ca="1">INDEX('Isaac 401k'!L:L,MATCH('Retirement Calculator'!A728,'Isaac 401k'!N:N,0),0)</f>
        <v>-381087.98384817416</v>
      </c>
      <c r="R728" s="25">
        <f t="array" aca="1" ref="R728" ca="1">INDEX('Lorri 401b'!L:L,MATCH('Retirement Calculator'!A728,'Lorri 401b'!N:N,0),0)</f>
        <v>-3171631.3134726374</v>
      </c>
      <c r="S728" s="25">
        <f t="shared" ca="1" si="527"/>
        <v>-3552719.2973208115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7820.4732791855868</v>
      </c>
      <c r="K729" s="25">
        <f t="shared" si="524"/>
        <v>20171.771259384055</v>
      </c>
      <c r="L729" s="25"/>
      <c r="N729" s="25">
        <f>'Combined Retirement'!$C$18/12</f>
        <v>39153.069999999992</v>
      </c>
      <c r="O729" s="25">
        <f t="shared" si="525"/>
        <v>11160.82546143035</v>
      </c>
      <c r="P729" s="25">
        <f t="shared" si="526"/>
        <v>27992.244538569641</v>
      </c>
      <c r="Q729" s="25">
        <f t="array" aca="1" ref="Q729" ca="1">INDEX('Isaac 401k'!L:L,MATCH('Retirement Calculator'!A729,'Isaac 401k'!N:N,0),0)</f>
        <v>-390528.9090320571</v>
      </c>
      <c r="R729" s="25">
        <f t="array" aca="1" ref="R729" ca="1">INDEX('Lorri 401b'!L:L,MATCH('Retirement Calculator'!A729,'Lorri 401b'!N:N,0),0)</f>
        <v>-3205102.2642517383</v>
      </c>
      <c r="S729" s="25">
        <f t="shared" ca="1" si="527"/>
        <v>-3595631.1732837954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7820.4732791855868</v>
      </c>
      <c r="K730" s="25">
        <f t="shared" si="524"/>
        <v>20171.771259384055</v>
      </c>
      <c r="L730" s="25"/>
      <c r="N730" s="25">
        <f>'Combined Retirement'!$C$18/12</f>
        <v>39153.069999999992</v>
      </c>
      <c r="O730" s="25">
        <f t="shared" si="525"/>
        <v>11160.82546143035</v>
      </c>
      <c r="P730" s="25">
        <f t="shared" si="526"/>
        <v>27992.244538569641</v>
      </c>
      <c r="Q730" s="25">
        <f t="array" aca="1" ref="Q730" ca="1">INDEX('Isaac 401k'!L:L,MATCH('Retirement Calculator'!A730,'Isaac 401k'!N:N,0),0)</f>
        <v>-400009.17140420619</v>
      </c>
      <c r="R730" s="25">
        <f t="array" aca="1" ref="R730" ca="1">INDEX('Lorri 401b'!L:L,MATCH('Retirement Calculator'!A730,'Lorri 401b'!N:N,0),0)</f>
        <v>-3238712.6773257521</v>
      </c>
      <c r="S730" s="25">
        <f t="shared" ca="1" si="527"/>
        <v>-3638721.8487299583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7820.4732791855868</v>
      </c>
      <c r="K731" s="25">
        <f t="shared" si="524"/>
        <v>20171.771259384055</v>
      </c>
      <c r="L731" s="25"/>
      <c r="N731" s="25">
        <f>'Combined Retirement'!$C$18/12</f>
        <v>39153.069999999992</v>
      </c>
      <c r="O731" s="25">
        <f t="shared" si="525"/>
        <v>11160.82546143035</v>
      </c>
      <c r="P731" s="25">
        <f t="shared" si="526"/>
        <v>27992.244538569641</v>
      </c>
      <c r="Q731" s="25">
        <f t="array" aca="1" ref="Q731" ca="1">INDEX('Isaac 401k'!L:L,MATCH('Retirement Calculator'!A731,'Isaac 401k'!N:N,0),0)</f>
        <v>-409528.93486957258</v>
      </c>
      <c r="R731" s="25">
        <f t="array" aca="1" ref="R731" ca="1">INDEX('Lorri 401b'!L:L,MATCH('Retirement Calculator'!A731,'Lorri 401b'!N:N,0),0)</f>
        <v>-3272463.1337875742</v>
      </c>
      <c r="S731" s="25">
        <f t="shared" ca="1" si="527"/>
        <v>-3681992.0686571468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7820.4732791855868</v>
      </c>
      <c r="K732" s="25">
        <f t="shared" si="524"/>
        <v>20171.771259384055</v>
      </c>
      <c r="L732" s="25"/>
      <c r="N732" s="25">
        <f>'Combined Retirement'!$C$18/12</f>
        <v>39153.069999999992</v>
      </c>
      <c r="O732" s="25">
        <f t="shared" si="525"/>
        <v>11160.82546143035</v>
      </c>
      <c r="P732" s="25">
        <f t="shared" si="526"/>
        <v>27992.244538569641</v>
      </c>
      <c r="Q732" s="25">
        <f t="array" aca="1" ref="Q732" ca="1">INDEX('Isaac 401k'!L:L,MATCH('Retirement Calculator'!A732,'Isaac 401k'!N:N,0),0)</f>
        <v>-419088.36401604465</v>
      </c>
      <c r="R732" s="25">
        <f t="array" aca="1" ref="R732" ca="1">INDEX('Lorri 401b'!L:L,MATCH('Retirement Calculator'!A732,'Lorri 401b'!N:N,0),0)</f>
        <v>-3306354.217151321</v>
      </c>
      <c r="S732" s="25">
        <f t="shared" ca="1" si="527"/>
        <v>-3725442.5811673654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7820.4732791855868</v>
      </c>
      <c r="K733" s="25">
        <f t="shared" si="524"/>
        <v>20171.771259384055</v>
      </c>
      <c r="L733" s="25"/>
      <c r="N733" s="25">
        <f>'Combined Retirement'!$C$18/12</f>
        <v>39153.069999999992</v>
      </c>
      <c r="O733" s="25">
        <f t="shared" si="525"/>
        <v>11160.82546143035</v>
      </c>
      <c r="P733" s="25">
        <f t="shared" si="526"/>
        <v>27992.244538569641</v>
      </c>
      <c r="Q733" s="25">
        <f t="array" aca="1" ref="Q733" ca="1">INDEX('Isaac 401k'!L:L,MATCH('Retirement Calculator'!A733,'Isaac 401k'!N:N,0),0)</f>
        <v>-428687.62411729369</v>
      </c>
      <c r="R733" s="25">
        <f t="array" aca="1" ref="R733" ca="1">INDEX('Lorri 401b'!L:L,MATCH('Retirement Calculator'!A733,'Lorri 401b'!N:N,0),0)</f>
        <v>-3340386.5133624165</v>
      </c>
      <c r="S733" s="25">
        <f t="shared" ca="1" si="527"/>
        <v>-3769074.1374797104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7820.4732791855868</v>
      </c>
      <c r="K734" s="25">
        <f t="shared" si="524"/>
        <v>20171.771259384055</v>
      </c>
      <c r="L734" s="25"/>
      <c r="N734" s="25">
        <f>'Combined Retirement'!$C$18/12</f>
        <v>39153.069999999992</v>
      </c>
      <c r="O734" s="25">
        <f t="shared" si="525"/>
        <v>11160.82546143035</v>
      </c>
      <c r="P734" s="25">
        <f t="shared" si="526"/>
        <v>27992.244538569641</v>
      </c>
      <c r="Q734" s="25">
        <f t="array" aca="1" ref="Q734" ca="1">INDEX('Isaac 401k'!L:L,MATCH('Retirement Calculator'!A734,'Isaac 401k'!N:N,0),0)</f>
        <v>-438326.88113563129</v>
      </c>
      <c r="R734" s="25">
        <f t="array" aca="1" ref="R734" ca="1">INDEX('Lorri 401b'!L:L,MATCH('Retirement Calculator'!A734,'Lorri 401b'!N:N,0),0)</f>
        <v>-3374560.6108077248</v>
      </c>
      <c r="S734" s="25">
        <f t="shared" ca="1" si="527"/>
        <v>-3812887.4919433561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7820.4732791855868</v>
      </c>
      <c r="K735" s="25">
        <f t="shared" si="524"/>
        <v>20171.771259384055</v>
      </c>
      <c r="L735" s="25"/>
      <c r="N735" s="25">
        <f>'Combined Retirement'!$C$18/12</f>
        <v>39153.069999999992</v>
      </c>
      <c r="O735" s="25">
        <f t="shared" si="525"/>
        <v>11160.82546143035</v>
      </c>
      <c r="P735" s="25">
        <f t="shared" si="526"/>
        <v>27992.244538569641</v>
      </c>
      <c r="Q735" s="25">
        <f t="array" aca="1" ref="Q735" ca="1">INDEX('Isaac 401k'!L:L,MATCH('Retirement Calculator'!A735,'Isaac 401k'!N:N,0),0)</f>
        <v>-448006.30172487861</v>
      </c>
      <c r="R735" s="25">
        <f t="array" aca="1" ref="R735" ca="1">INDEX('Lorri 401b'!L:L,MATCH('Retirement Calculator'!A735,'Lorri 401b'!N:N,0),0)</f>
        <v>-3408877.1003257218</v>
      </c>
      <c r="S735" s="25">
        <f t="shared" ca="1" si="527"/>
        <v>-3856883.4020506004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7820.4732791855868</v>
      </c>
      <c r="K736" s="25">
        <f t="shared" si="524"/>
        <v>20171.771259384055</v>
      </c>
      <c r="L736" s="25"/>
      <c r="N736" s="25">
        <f>'Combined Retirement'!$C$18/12</f>
        <v>39153.069999999992</v>
      </c>
      <c r="O736" s="25">
        <f t="shared" si="525"/>
        <v>11160.82546143035</v>
      </c>
      <c r="P736" s="25">
        <f t="shared" si="526"/>
        <v>27992.244538569641</v>
      </c>
      <c r="Q736" s="25">
        <f t="array" aca="1" ref="Q736" ca="1">INDEX('Isaac 401k'!L:L,MATCH('Retirement Calculator'!A736,'Isaac 401k'!N:N,0),0)</f>
        <v>-457726.05323324777</v>
      </c>
      <c r="R736" s="25">
        <f t="array" aca="1" ref="R736" ca="1">INDEX('Lorri 401b'!L:L,MATCH('Retirement Calculator'!A736,'Lorri 401b'!N:N,0),0)</f>
        <v>-3443336.5752167106</v>
      </c>
      <c r="S736" s="25">
        <f t="shared" ca="1" si="527"/>
        <v>-3901062.6284499583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7820.4732791855868</v>
      </c>
      <c r="K737" s="25">
        <f t="shared" si="524"/>
        <v>20171.771259384055</v>
      </c>
      <c r="L737" s="25"/>
      <c r="N737" s="25">
        <f>'Combined Retirement'!$C$18/12</f>
        <v>39153.069999999992</v>
      </c>
      <c r="O737" s="25">
        <f t="shared" si="525"/>
        <v>11160.82546143035</v>
      </c>
      <c r="P737" s="25">
        <f t="shared" si="526"/>
        <v>27992.244538569641</v>
      </c>
      <c r="Q737" s="25">
        <f t="array" aca="1" ref="Q737" ca="1">INDEX('Isaac 401k'!L:L,MATCH('Retirement Calculator'!A737,'Isaac 401k'!N:N,0),0)</f>
        <v>-467486.30370623519</v>
      </c>
      <c r="R737" s="25">
        <f t="array" aca="1" ref="R737" ca="1">INDEX('Lorri 401b'!L:L,MATCH('Retirement Calculator'!A737,'Lorri 401b'!N:N,0),0)</f>
        <v>-3477939.6312530786</v>
      </c>
      <c r="S737" s="25">
        <f t="shared" ca="1" si="527"/>
        <v>-3945425.9349593138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7820.4732791855868</v>
      </c>
      <c r="K738" s="25">
        <f t="shared" si="524"/>
        <v>20171.771259384055</v>
      </c>
      <c r="L738" s="25"/>
      <c r="N738" s="25">
        <f>'Combined Retirement'!$C$18/12</f>
        <v>39153.069999999992</v>
      </c>
      <c r="O738" s="25">
        <f t="shared" si="525"/>
        <v>11160.82546143035</v>
      </c>
      <c r="P738" s="25">
        <f t="shared" si="526"/>
        <v>27992.244538569641</v>
      </c>
      <c r="Q738" s="25">
        <f t="array" aca="1" ref="Q738" ca="1">INDEX('Isaac 401k'!L:L,MATCH('Retirement Calculator'!A738,'Isaac 401k'!N:N,0),0)</f>
        <v>-477287.2218895267</v>
      </c>
      <c r="R738" s="25">
        <f t="array" aca="1" ref="R738" ca="1">INDEX('Lorri 401b'!L:L,MATCH('Retirement Calculator'!A738,'Lorri 401b'!N:N,0),0)</f>
        <v>-3512686.8666895982</v>
      </c>
      <c r="S738" s="25">
        <f t="shared" ca="1" si="527"/>
        <v>-3989974.0885791248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7820.4732791855868</v>
      </c>
      <c r="K739" s="25">
        <f t="shared" si="524"/>
        <v>20171.771259384055</v>
      </c>
      <c r="L739" s="25"/>
      <c r="N739" s="25">
        <f>'Combined Retirement'!$C$18/12</f>
        <v>39153.069999999992</v>
      </c>
      <c r="O739" s="25">
        <f t="shared" si="525"/>
        <v>11160.82546143035</v>
      </c>
      <c r="P739" s="25">
        <f t="shared" si="526"/>
        <v>27992.244538569641</v>
      </c>
      <c r="Q739" s="25">
        <f t="array" aca="1" ref="Q739" ca="1">INDEX('Isaac 401k'!L:L,MATCH('Retirement Calculator'!A739,'Isaac 401k'!N:N,0),0)</f>
        <v>-487128.97723191528</v>
      </c>
      <c r="R739" s="25">
        <f t="array" aca="1" ref="R739" ca="1">INDEX('Lorri 401b'!L:L,MATCH('Retirement Calculator'!A739,'Lorri 401b'!N:N,0),0)</f>
        <v>-3547578.8822737699</v>
      </c>
      <c r="S739" s="25">
        <f t="shared" ca="1" si="527"/>
        <v>-4034707.859505685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7820.4732791855868</v>
      </c>
      <c r="K740" s="25">
        <f t="shared" si="524"/>
        <v>20171.771259384055</v>
      </c>
      <c r="L740" s="25"/>
      <c r="N740" s="25">
        <f>'Combined Retirement'!$C$18/12</f>
        <v>39153.069999999992</v>
      </c>
      <c r="O740" s="25">
        <f t="shared" si="525"/>
        <v>11160.82546143035</v>
      </c>
      <c r="P740" s="25">
        <f t="shared" si="526"/>
        <v>27992.244538569641</v>
      </c>
      <c r="Q740" s="25">
        <f t="array" aca="1" ref="Q740" ca="1">INDEX('Isaac 401k'!L:L,MATCH('Retirement Calculator'!A740,'Isaac 401k'!N:N,0),0)</f>
        <v>-497011.73988823046</v>
      </c>
      <c r="R740" s="25">
        <f t="array" aca="1" ref="R740" ca="1">INDEX('Lorri 401b'!L:L,MATCH('Retirement Calculator'!A740,'Lorri 401b'!N:N,0),0)</f>
        <v>-3582616.2812562091</v>
      </c>
      <c r="S740" s="25">
        <f t="shared" ca="1" si="527"/>
        <v>-4079628.0211444395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7820.4732791855868</v>
      </c>
      <c r="K741" s="25">
        <f t="shared" si="524"/>
        <v>20171.771259384055</v>
      </c>
      <c r="L741" s="25"/>
      <c r="N741" s="25">
        <f>'Combined Retirement'!$C$18/12</f>
        <v>39153.069999999992</v>
      </c>
      <c r="O741" s="25">
        <f t="shared" si="525"/>
        <v>11160.82546143035</v>
      </c>
      <c r="P741" s="25">
        <f t="shared" si="526"/>
        <v>27992.244538569641</v>
      </c>
      <c r="Q741" s="25">
        <f t="array" aca="1" ref="Q741" ca="1">INDEX('Isaac 401k'!L:L,MATCH('Retirement Calculator'!A741,'Isaac 401k'!N:N,0),0)</f>
        <v>-506935.68072228029</v>
      </c>
      <c r="R741" s="25">
        <f t="array" aca="1" ref="R741" ca="1">INDEX('Lorri 401b'!L:L,MATCH('Retirement Calculator'!A741,'Lorri 401b'!N:N,0),0)</f>
        <v>-3617799.6694010752</v>
      </c>
      <c r="S741" s="25">
        <f t="shared" ca="1" si="527"/>
        <v>-4124735.3501233556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7820.4732791855868</v>
      </c>
      <c r="K742" s="25">
        <f t="shared" si="524"/>
        <v>20171.771259384055</v>
      </c>
      <c r="L742" s="25"/>
      <c r="N742" s="25">
        <f>'Combined Retirement'!$C$18/12</f>
        <v>39153.069999999992</v>
      </c>
      <c r="O742" s="25">
        <f t="shared" si="525"/>
        <v>11160.82546143035</v>
      </c>
      <c r="P742" s="25">
        <f t="shared" si="526"/>
        <v>27992.244538569641</v>
      </c>
      <c r="Q742" s="25">
        <f t="array" aca="1" ref="Q742" ca="1">INDEX('Isaac 401k'!L:L,MATCH('Retirement Calculator'!A742,'Isaac 401k'!N:N,0),0)</f>
        <v>-516900.97130980535</v>
      </c>
      <c r="R742" s="25">
        <f t="array" aca="1" ref="R742" ca="1">INDEX('Lorri 401b'!L:L,MATCH('Retirement Calculator'!A742,'Lorri 401b'!N:N,0),0)</f>
        <v>-3653129.6549965446</v>
      </c>
      <c r="S742" s="25">
        <f t="shared" ca="1" si="527"/>
        <v>-4170030.6263063499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7820.4732791855868</v>
      </c>
      <c r="K743" s="25">
        <f t="shared" si="524"/>
        <v>20171.771259384055</v>
      </c>
      <c r="L743" s="25"/>
      <c r="N743" s="25">
        <f>'Combined Retirement'!$C$18/12</f>
        <v>39153.069999999992</v>
      </c>
      <c r="O743" s="25">
        <f t="shared" si="525"/>
        <v>11160.82546143035</v>
      </c>
      <c r="P743" s="25">
        <f t="shared" si="526"/>
        <v>27992.244538569641</v>
      </c>
      <c r="Q743" s="25">
        <f t="array" aca="1" ref="Q743" ca="1">INDEX('Isaac 401k'!L:L,MATCH('Retirement Calculator'!A743,'Isaac 401k'!N:N,0),0)</f>
        <v>-526907.78394144506</v>
      </c>
      <c r="R743" s="25">
        <f t="array" aca="1" ref="R743" ca="1">INDEX('Lorri 401b'!L:L,MATCH('Retirement Calculator'!A743,'Lorri 401b'!N:N,0),0)</f>
        <v>-3688606.8488653284</v>
      </c>
      <c r="S743" s="25">
        <f t="shared" ca="1" si="527"/>
        <v>-4215514.6328067733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7820.4732791855868</v>
      </c>
      <c r="K744" s="25">
        <f t="shared" si="524"/>
        <v>20171.771259384055</v>
      </c>
      <c r="L744" s="25"/>
      <c r="N744" s="25">
        <f>'Combined Retirement'!$C$18/12</f>
        <v>39153.069999999992</v>
      </c>
      <c r="O744" s="25">
        <f t="shared" si="525"/>
        <v>11160.82546143035</v>
      </c>
      <c r="P744" s="25">
        <f t="shared" si="526"/>
        <v>27992.244538569641</v>
      </c>
      <c r="Q744" s="25">
        <f t="array" aca="1" ref="Q744" ca="1">INDEX('Isaac 401k'!L:L,MATCH('Retirement Calculator'!A744,'Isaac 401k'!N:N,0),0)</f>
        <v>-536956.29162571661</v>
      </c>
      <c r="R744" s="25">
        <f t="array" aca="1" ref="R744" ca="1">INDEX('Lorri 401b'!L:L,MATCH('Retirement Calculator'!A744,'Lorri 401b'!N:N,0),0)</f>
        <v>-3724231.8643752323</v>
      </c>
      <c r="S744" s="25">
        <f t="shared" ca="1" si="527"/>
        <v>-4261188.1560009485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7820.4732791855868</v>
      </c>
      <c r="K745" s="25">
        <f t="shared" si="524"/>
        <v>20171.771259384055</v>
      </c>
      <c r="L745" s="25"/>
      <c r="N745" s="25">
        <f>'Combined Retirement'!$C$18/12</f>
        <v>39153.069999999992</v>
      </c>
      <c r="O745" s="25">
        <f t="shared" si="525"/>
        <v>11160.82546143035</v>
      </c>
      <c r="P745" s="25">
        <f t="shared" si="526"/>
        <v>27992.244538569641</v>
      </c>
      <c r="Q745" s="25">
        <f t="array" aca="1" ref="Q745" ca="1">INDEX('Isaac 401k'!L:L,MATCH('Retirement Calculator'!A745,'Isaac 401k'!N:N,0),0)</f>
        <v>-547046.668092006</v>
      </c>
      <c r="R745" s="25">
        <f t="array" aca="1" ref="R745" ca="1">INDEX('Lorri 401b'!L:L,MATCH('Retirement Calculator'!A745,'Lorri 401b'!N:N,0),0)</f>
        <v>-3760005.3174497606</v>
      </c>
      <c r="S745" s="25">
        <f t="shared" ca="1" si="527"/>
        <v>-4307051.9855417665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7820.4732791855868</v>
      </c>
      <c r="K746" s="25">
        <f t="shared" si="524"/>
        <v>20171.771259384055</v>
      </c>
      <c r="L746" s="25"/>
      <c r="N746" s="25">
        <f>'Combined Retirement'!$C$18/12</f>
        <v>39153.069999999992</v>
      </c>
      <c r="O746" s="25">
        <f t="shared" si="525"/>
        <v>11160.82546143035</v>
      </c>
      <c r="P746" s="25">
        <f t="shared" si="526"/>
        <v>27992.244538569641</v>
      </c>
      <c r="Q746" s="25">
        <f t="array" aca="1" ref="Q746" ca="1">INDEX('Isaac 401k'!L:L,MATCH('Retirement Calculator'!A746,'Isaac 401k'!N:N,0),0)</f>
        <v>-557179.08779357153</v>
      </c>
      <c r="R746" s="25">
        <f t="array" aca="1" ref="R746" ca="1">INDEX('Lorri 401b'!L:L,MATCH('Retirement Calculator'!A746,'Lorri 401b'!N:N,0),0)</f>
        <v>-3795927.8265787661</v>
      </c>
      <c r="S746" s="25">
        <f t="shared" ca="1" si="527"/>
        <v>-4353106.914372338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7820.4732791855868</v>
      </c>
      <c r="K747" s="25">
        <f t="shared" si="524"/>
        <v>20171.771259384055</v>
      </c>
      <c r="L747" s="25"/>
      <c r="N747" s="25">
        <f>'Combined Retirement'!$C$18/12</f>
        <v>39153.069999999992</v>
      </c>
      <c r="O747" s="25">
        <f t="shared" si="525"/>
        <v>11160.82546143035</v>
      </c>
      <c r="P747" s="25">
        <f t="shared" si="526"/>
        <v>27992.244538569641</v>
      </c>
      <c r="Q747" s="25">
        <f t="array" aca="1" ref="Q747" ca="1">INDEX('Isaac 401k'!L:L,MATCH('Retirement Calculator'!A747,'Isaac 401k'!N:N,0),0)</f>
        <v>-567353.72591056023</v>
      </c>
      <c r="R747" s="25">
        <f t="array" aca="1" ref="R747" ca="1">INDEX('Lorri 401b'!L:L,MATCH('Retirement Calculator'!A747,'Lorri 401b'!N:N,0),0)</f>
        <v>-3832000.0128291426</v>
      </c>
      <c r="S747" s="25">
        <f t="shared" ca="1" si="527"/>
        <v>-4399353.7387397029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7820.4732791855868</v>
      </c>
      <c r="K748" s="25">
        <f t="shared" si="524"/>
        <v>20171.771259384055</v>
      </c>
      <c r="L748" s="25"/>
      <c r="N748" s="25">
        <f>'Combined Retirement'!$C$18/12</f>
        <v>39153.069999999992</v>
      </c>
      <c r="O748" s="25">
        <f t="shared" si="525"/>
        <v>11160.82546143035</v>
      </c>
      <c r="P748" s="25">
        <f t="shared" si="526"/>
        <v>27992.244538569641</v>
      </c>
      <c r="Q748" s="25">
        <f t="array" aca="1" ref="Q748" ca="1">INDEX('Isaac 401k'!L:L,MATCH('Retirement Calculator'!A748,'Isaac 401k'!N:N,0),0)</f>
        <v>-577570.75835303648</v>
      </c>
      <c r="R748" s="25">
        <f t="array" aca="1" ref="R748" ca="1">INDEX('Lorri 401b'!L:L,MATCH('Retirement Calculator'!A748,'Lorri 401b'!N:N,0),0)</f>
        <v>-3868222.4998555626</v>
      </c>
      <c r="S748" s="25">
        <f t="shared" ca="1" si="527"/>
        <v>-4445793.2582085989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7820.4732791855868</v>
      </c>
      <c r="K749" s="25">
        <f t="shared" si="524"/>
        <v>20171.771259384055</v>
      </c>
      <c r="L749" s="25"/>
      <c r="N749" s="25">
        <f>'Combined Retirement'!$C$18/12</f>
        <v>39153.069999999992</v>
      </c>
      <c r="O749" s="25">
        <f t="shared" si="525"/>
        <v>11160.82546143035</v>
      </c>
      <c r="P749" s="25">
        <f t="shared" si="526"/>
        <v>27992.244538569641</v>
      </c>
      <c r="Q749" s="25">
        <f t="array" aca="1" ref="Q749" ca="1">INDEX('Isaac 401k'!L:L,MATCH('Retirement Calculator'!A749,'Isaac 401k'!N:N,0),0)</f>
        <v>-587830.36176402296</v>
      </c>
      <c r="R749" s="25">
        <f t="array" aca="1" ref="R749" ca="1">INDEX('Lorri 401b'!L:L,MATCH('Retirement Calculator'!A749,'Lorri 401b'!N:N,0),0)</f>
        <v>-3904595.9139112593</v>
      </c>
      <c r="S749" s="25">
        <f t="shared" ca="1" si="527"/>
        <v>-4492426.2756752819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7820.4732791855868</v>
      </c>
      <c r="K750" s="25">
        <f t="shared" si="524"/>
        <v>20171.771259384055</v>
      </c>
      <c r="L750" s="25"/>
      <c r="N750" s="25">
        <f>'Combined Retirement'!$C$18/12</f>
        <v>39153.069999999992</v>
      </c>
      <c r="O750" s="25">
        <f t="shared" si="525"/>
        <v>11160.82546143035</v>
      </c>
      <c r="P750" s="25">
        <f t="shared" si="526"/>
        <v>27992.244538569641</v>
      </c>
      <c r="Q750" s="25">
        <f t="array" aca="1" ref="Q750" ca="1">INDEX('Isaac 401k'!L:L,MATCH('Retirement Calculator'!A750,'Isaac 401k'!N:N,0),0)</f>
        <v>-598132.71352255531</v>
      </c>
      <c r="R750" s="25">
        <f t="array" aca="1" ref="R750" ca="1">INDEX('Lorri 401b'!L:L,MATCH('Retirement Calculator'!A750,'Lorri 401b'!N:N,0),0)</f>
        <v>-3941120.8838588544</v>
      </c>
      <c r="S750" s="25">
        <f t="shared" ca="1" si="527"/>
        <v>-4539253.5973814093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7820.4732791855868</v>
      </c>
      <c r="K751" s="25">
        <f t="shared" si="524"/>
        <v>20171.771259384055</v>
      </c>
      <c r="L751" s="25"/>
      <c r="N751" s="25">
        <f>'Combined Retirement'!$C$18/12</f>
        <v>39153.069999999992</v>
      </c>
      <c r="O751" s="25">
        <f t="shared" si="525"/>
        <v>11160.82546143035</v>
      </c>
      <c r="P751" s="25">
        <f t="shared" si="526"/>
        <v>27992.244538569641</v>
      </c>
      <c r="Q751" s="25">
        <f t="array" aca="1" ref="Q751" ca="1">INDEX('Isaac 401k'!L:L,MATCH('Retirement Calculator'!A751,'Isaac 401k'!N:N,0),0)</f>
        <v>-608477.9917467481</v>
      </c>
      <c r="R751" s="25">
        <f t="array" aca="1" ref="R751" ca="1">INDEX('Lorri 401b'!L:L,MATCH('Retirement Calculator'!A751,'Lorri 401b'!N:N,0),0)</f>
        <v>-3977798.0411812314</v>
      </c>
      <c r="S751" s="25">
        <f t="shared" ca="1" si="527"/>
        <v>-4586276.0329279797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7820.4732791855868</v>
      </c>
      <c r="K752" s="25">
        <f t="shared" si="524"/>
        <v>20171.771259384055</v>
      </c>
      <c r="L752" s="25"/>
      <c r="N752" s="25">
        <f>'Combined Retirement'!$C$18/12</f>
        <v>39153.069999999992</v>
      </c>
      <c r="O752" s="25">
        <f t="shared" si="525"/>
        <v>11160.82546143035</v>
      </c>
      <c r="P752" s="25">
        <f t="shared" si="526"/>
        <v>27992.244538569641</v>
      </c>
      <c r="Q752" s="25">
        <f t="array" aca="1" ref="Q752" ca="1">INDEX('Isaac 401k'!L:L,MATCH('Retirement Calculator'!A752,'Isaac 401k'!N:N,0),0)</f>
        <v>-618866.37529687514</v>
      </c>
      <c r="R752" s="25">
        <f t="array" aca="1" ref="R752" ca="1">INDEX('Lorri 401b'!L:L,MATCH('Retirement Calculator'!A752,'Lorri 401b'!N:N,0),0)</f>
        <v>-4014628.0199924516</v>
      </c>
      <c r="S752" s="25">
        <f t="shared" ca="1" si="527"/>
        <v>-4633494.395289327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7820.4732791855868</v>
      </c>
      <c r="K753" s="25">
        <f t="shared" si="524"/>
        <v>20171.771259384055</v>
      </c>
      <c r="L753" s="25"/>
      <c r="N753" s="25">
        <f>'Combined Retirement'!$C$18/12</f>
        <v>39153.069999999992</v>
      </c>
      <c r="O753" s="25">
        <f t="shared" si="525"/>
        <v>11160.82546143035</v>
      </c>
      <c r="P753" s="25">
        <f t="shared" si="526"/>
        <v>27992.244538569641</v>
      </c>
      <c r="Q753" s="25">
        <f t="array" aca="1" ref="Q753" ca="1">INDEX('Isaac 401k'!L:L,MATCH('Retirement Calculator'!A753,'Isaac 401k'!N:N,0),0)</f>
        <v>-629298.04377846094</v>
      </c>
      <c r="R753" s="25">
        <f t="array" aca="1" ref="R753" ca="1">INDEX('Lorri 401b'!L:L,MATCH('Retirement Calculator'!A753,'Lorri 401b'!N:N,0),0)</f>
        <v>-4051611.4570487184</v>
      </c>
      <c r="S753" s="25">
        <f t="shared" ca="1" si="527"/>
        <v>-4680909.5008271793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7820.4732791855868</v>
      </c>
      <c r="K754" s="25">
        <f t="shared" si="524"/>
        <v>20171.771259384055</v>
      </c>
      <c r="L754" s="25"/>
      <c r="N754" s="25">
        <f>'Combined Retirement'!$C$18/12</f>
        <v>39153.069999999992</v>
      </c>
      <c r="O754" s="25">
        <f t="shared" si="525"/>
        <v>11160.82546143035</v>
      </c>
      <c r="P754" s="25">
        <f t="shared" si="526"/>
        <v>27992.244538569641</v>
      </c>
      <c r="Q754" s="25">
        <f t="array" aca="1" ref="Q754" ca="1">INDEX('Isaac 401k'!L:L,MATCH('Retirement Calculator'!A754,'Isaac 401k'!N:N,0),0)</f>
        <v>-639773.17754538672</v>
      </c>
      <c r="R754" s="25">
        <f t="array" aca="1" ref="R754" ca="1">INDEX('Lorri 401b'!L:L,MATCH('Retirement Calculator'!A754,'Lorri 401b'!N:N,0),0)</f>
        <v>-4088748.9917593864</v>
      </c>
      <c r="S754" s="25">
        <f t="shared" ca="1" si="527"/>
        <v>-4728522.1693047732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7820.4732791855868</v>
      </c>
      <c r="K755" s="25">
        <f t="shared" si="524"/>
        <v>20171.771259384055</v>
      </c>
      <c r="L755" s="25"/>
      <c r="N755" s="25">
        <f>'Combined Retirement'!$C$18/12</f>
        <v>39153.069999999992</v>
      </c>
      <c r="O755" s="25">
        <f t="shared" si="525"/>
        <v>11160.82546143035</v>
      </c>
      <c r="P755" s="25">
        <f t="shared" si="526"/>
        <v>27992.244538569641</v>
      </c>
      <c r="Q755" s="25">
        <f t="array" aca="1" ref="Q755" ca="1">INDEX('Isaac 401k'!L:L,MATCH('Retirement Calculator'!A755,'Isaac 401k'!N:N,0),0)</f>
        <v>-650291.95770300808</v>
      </c>
      <c r="R755" s="25">
        <f t="array" aca="1" ref="R755" ca="1">INDEX('Lorri 401b'!L:L,MATCH('Retirement Calculator'!A755,'Lorri 401b'!N:N,0),0)</f>
        <v>-4126041.2661980153</v>
      </c>
      <c r="S755" s="25">
        <f t="shared" ca="1" si="527"/>
        <v>-4776333.2239010232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7820.4732791855868</v>
      </c>
      <c r="K756" s="25">
        <f t="shared" si="524"/>
        <v>20171.771259384055</v>
      </c>
      <c r="L756" s="25"/>
      <c r="N756" s="25">
        <f>'Combined Retirement'!$C$18/12</f>
        <v>39153.069999999992</v>
      </c>
      <c r="O756" s="25">
        <f t="shared" si="525"/>
        <v>11160.82546143035</v>
      </c>
      <c r="P756" s="25">
        <f t="shared" si="526"/>
        <v>27992.244538569641</v>
      </c>
      <c r="Q756" s="25">
        <f t="array" aca="1" ref="Q756" ca="1">INDEX('Isaac 401k'!L:L,MATCH('Retirement Calculator'!A756,'Isaac 401k'!N:N,0),0)</f>
        <v>-660854.56611128617</v>
      </c>
      <c r="R756" s="25">
        <f t="array" aca="1" ref="R756" ca="1">INDEX('Lorri 401b'!L:L,MATCH('Retirement Calculator'!A756,'Lorri 401b'!N:N,0),0)</f>
        <v>-4163488.9251134722</v>
      </c>
      <c r="S756" s="25">
        <f t="shared" ca="1" si="527"/>
        <v>-4824343.4912247583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7820.4732791855868</v>
      </c>
      <c r="K757" s="25">
        <f t="shared" si="524"/>
        <v>20171.771259384055</v>
      </c>
      <c r="L757" s="25"/>
      <c r="N757" s="25">
        <f>'Combined Retirement'!$C$18/12</f>
        <v>39153.069999999992</v>
      </c>
      <c r="O757" s="25">
        <f t="shared" si="525"/>
        <v>11160.82546143035</v>
      </c>
      <c r="P757" s="25">
        <f t="shared" si="526"/>
        <v>27992.244538569641</v>
      </c>
      <c r="Q757" s="25">
        <f t="array" aca="1" ref="Q757" ca="1">INDEX('Isaac 401k'!L:L,MATCH('Retirement Calculator'!A757,'Isaac 401k'!N:N,0),0)</f>
        <v>-671461.18538793211</v>
      </c>
      <c r="R757" s="25">
        <f t="array" aca="1" ref="R757" ca="1">INDEX('Lorri 401b'!L:L,MATCH('Retirement Calculator'!A757,'Lorri 401b'!N:N,0),0)</f>
        <v>-4201092.6159410765</v>
      </c>
      <c r="S757" s="25">
        <f t="shared" ca="1" si="527"/>
        <v>-4872553.8013290083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7820.4732791855868</v>
      </c>
      <c r="K758" s="25">
        <f t="shared" si="524"/>
        <v>20171.771259384055</v>
      </c>
      <c r="L758" s="25"/>
      <c r="N758" s="25">
        <f>'Combined Retirement'!$C$18/12</f>
        <v>39153.069999999992</v>
      </c>
      <c r="O758" s="25">
        <f t="shared" si="525"/>
        <v>11160.82546143035</v>
      </c>
      <c r="P758" s="25">
        <f t="shared" si="526"/>
        <v>27992.244538569641</v>
      </c>
      <c r="Q758" s="25">
        <f t="array" aca="1" ref="Q758" ca="1">INDEX('Isaac 401k'!L:L,MATCH('Retirement Calculator'!A758,'Isaac 401k'!N:N,0),0)</f>
        <v>-682111.99891156401</v>
      </c>
      <c r="R758" s="25">
        <f t="array" aca="1" ref="R758" ca="1">INDEX('Lorri 401b'!L:L,MATCH('Retirement Calculator'!A758,'Lorri 401b'!N:N,0),0)</f>
        <v>-4238852.9888137961</v>
      </c>
      <c r="S758" s="25">
        <f t="shared" ca="1" si="527"/>
        <v>-4920964.9877253603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7820.4732791855868</v>
      </c>
      <c r="K759" s="25">
        <f t="shared" si="524"/>
        <v>20171.771259384055</v>
      </c>
      <c r="L759" s="25"/>
      <c r="N759" s="25">
        <f>'Combined Retirement'!$C$18/12</f>
        <v>39153.069999999992</v>
      </c>
      <c r="O759" s="25">
        <f t="shared" si="525"/>
        <v>11160.82546143035</v>
      </c>
      <c r="P759" s="25">
        <f t="shared" si="526"/>
        <v>27992.244538569641</v>
      </c>
      <c r="Q759" s="25">
        <f t="array" aca="1" ref="Q759" ca="1">INDEX('Isaac 401k'!L:L,MATCH('Retirement Calculator'!A759,'Isaac 401k'!N:N,0),0)</f>
        <v>-692807.1908248777</v>
      </c>
      <c r="R759" s="25">
        <f t="array" aca="1" ref="R759" ca="1">INDEX('Lorri 401b'!L:L,MATCH('Retirement Calculator'!A759,'Lorri 401b'!N:N,0),0)</f>
        <v>-4276770.6965734856</v>
      </c>
      <c r="S759" s="25">
        <f t="shared" ca="1" si="527"/>
        <v>-4969577.8873983631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7820.4732791855868</v>
      </c>
      <c r="K760" s="25">
        <f t="shared" si="524"/>
        <v>20171.771259384055</v>
      </c>
      <c r="L760" s="25"/>
      <c r="N760" s="25">
        <f>'Combined Retirement'!$C$18/12</f>
        <v>39153.069999999992</v>
      </c>
      <c r="O760" s="25">
        <f t="shared" si="525"/>
        <v>11160.82546143035</v>
      </c>
      <c r="P760" s="25">
        <f t="shared" si="526"/>
        <v>27992.244538569641</v>
      </c>
      <c r="Q760" s="25">
        <f t="array" aca="1" ref="Q760" ca="1">INDEX('Isaac 401k'!L:L,MATCH('Retirement Calculator'!A760,'Isaac 401k'!N:N,0),0)</f>
        <v>-703546.9460378302</v>
      </c>
      <c r="R760" s="25">
        <f t="array" aca="1" ref="R760" ca="1">INDEX('Lorri 401b'!L:L,MATCH('Retirement Calculator'!A760,'Lorri 401b'!N:N,0),0)</f>
        <v>-4314846.3947821734</v>
      </c>
      <c r="S760" s="25">
        <f t="shared" ca="1" si="527"/>
        <v>-5018393.3408200033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7820.4732791855868</v>
      </c>
      <c r="K761" s="25">
        <f t="shared" si="524"/>
        <v>20171.771259384055</v>
      </c>
      <c r="L761" s="25"/>
      <c r="N761" s="25">
        <f>'Combined Retirement'!$C$18/12</f>
        <v>39153.069999999992</v>
      </c>
      <c r="O761" s="25">
        <f t="shared" si="525"/>
        <v>11160.82546143035</v>
      </c>
      <c r="P761" s="25">
        <f t="shared" si="526"/>
        <v>27992.244538569641</v>
      </c>
      <c r="Q761" s="25">
        <f t="array" aca="1" ref="Q761" ca="1">INDEX('Isaac 401k'!L:L,MATCH('Retirement Calculator'!A761,'Isaac 401k'!N:N,0),0)</f>
        <v>-714331.45023083675</v>
      </c>
      <c r="R761" s="25">
        <f t="array" aca="1" ref="R761" ca="1">INDEX('Lorri 401b'!L:L,MATCH('Retirement Calculator'!A761,'Lorri 401b'!N:N,0),0)</f>
        <v>-4353080.7417333974</v>
      </c>
      <c r="S761" s="25">
        <f t="shared" ca="1" si="527"/>
        <v>-5067412.1919642342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7820.4732791855868</v>
      </c>
      <c r="K762" s="25">
        <f t="shared" si="524"/>
        <v>20171.771259384055</v>
      </c>
      <c r="L762" s="25"/>
      <c r="N762" s="25">
        <f>'Combined Retirement'!$C$18/12</f>
        <v>39153.069999999992</v>
      </c>
      <c r="O762" s="25">
        <f t="shared" si="525"/>
        <v>11160.82546143035</v>
      </c>
      <c r="P762" s="25">
        <f t="shared" si="526"/>
        <v>27992.244538569641</v>
      </c>
      <c r="Q762" s="25">
        <f t="array" aca="1" ref="Q762" ca="1">INDEX('Isaac 401k'!L:L,MATCH('Retirement Calculator'!A762,'Isaac 401k'!N:N,0),0)</f>
        <v>-725160.88985798077</v>
      </c>
      <c r="R762" s="25">
        <f t="array" aca="1" ref="R762" ca="1">INDEX('Lorri 401b'!L:L,MATCH('Retirement Calculator'!A762,'Lorri 401b'!N:N,0),0)</f>
        <v>-4391474.3984635845</v>
      </c>
      <c r="S762" s="25">
        <f t="shared" ca="1" si="527"/>
        <v>-5116635.2883215649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7820.4732791855868</v>
      </c>
      <c r="K763" s="25">
        <f t="shared" si="524"/>
        <v>20171.771259384055</v>
      </c>
      <c r="L763" s="25"/>
      <c r="N763" s="25">
        <f>'Combined Retirement'!$C$18/12</f>
        <v>39153.069999999992</v>
      </c>
      <c r="O763" s="25">
        <f t="shared" si="525"/>
        <v>11160.82546143035</v>
      </c>
      <c r="P763" s="25">
        <f t="shared" si="526"/>
        <v>27992.244538569641</v>
      </c>
      <c r="Q763" s="25">
        <f t="array" aca="1" ref="Q763" ca="1">INDEX('Isaac 401k'!L:L,MATCH('Retirement Calculator'!A763,'Isaac 401k'!N:N,0),0)</f>
        <v>-736035.45215023786</v>
      </c>
      <c r="R763" s="25">
        <f t="array" aca="1" ref="R763" ca="1">INDEX('Lorri 401b'!L:L,MATCH('Retirement Calculator'!A763,'Lorri 401b'!N:N,0),0)</f>
        <v>-4430028.0287634814</v>
      </c>
      <c r="S763" s="25">
        <f t="shared" ca="1" si="527"/>
        <v>-5166063.4809137192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7820.4732791855868</v>
      </c>
      <c r="K764" s="25">
        <f t="shared" si="524"/>
        <v>20171.771259384055</v>
      </c>
      <c r="L764" s="25"/>
      <c r="N764" s="25">
        <f>'Combined Retirement'!$C$18/12</f>
        <v>39153.069999999992</v>
      </c>
      <c r="O764" s="25">
        <f t="shared" si="525"/>
        <v>11160.82546143035</v>
      </c>
      <c r="P764" s="25">
        <f t="shared" si="526"/>
        <v>27992.244538569641</v>
      </c>
      <c r="Q764" s="25">
        <f t="array" aca="1" ref="Q764" ca="1">INDEX('Isaac 401k'!L:L,MATCH('Retirement Calculator'!A764,'Isaac 401k'!N:N,0),0)</f>
        <v>-746955.32511871273</v>
      </c>
      <c r="R764" s="25">
        <f t="array" aca="1" ref="R764" ca="1">INDEX('Lorri 401b'!L:L,MATCH('Retirement Calculator'!A764,'Lorri 401b'!N:N,0),0)</f>
        <v>-4468742.2991896272</v>
      </c>
      <c r="S764" s="25">
        <f t="shared" ca="1" si="527"/>
        <v>-5215697.6243083403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7820.4732791855868</v>
      </c>
      <c r="K765" s="25">
        <f t="shared" si="524"/>
        <v>20171.771259384055</v>
      </c>
      <c r="L765" s="25"/>
      <c r="N765" s="25">
        <f>'Combined Retirement'!$C$18/12</f>
        <v>39153.069999999992</v>
      </c>
      <c r="O765" s="25">
        <f t="shared" si="525"/>
        <v>11160.82546143035</v>
      </c>
      <c r="P765" s="25">
        <f t="shared" si="526"/>
        <v>27992.244538569641</v>
      </c>
      <c r="Q765" s="25">
        <f t="array" aca="1" ref="Q765" ca="1">INDEX('Isaac 401k'!L:L,MATCH('Retirement Calculator'!A765,'Isaac 401k'!N:N,0),0)</f>
        <v>-757920.69755788962</v>
      </c>
      <c r="R765" s="25">
        <f t="array" aca="1" ref="R765" ca="1">INDEX('Lorri 401b'!L:L,MATCH('Retirement Calculator'!A765,'Lorri 401b'!N:N,0),0)</f>
        <v>-4507617.879075882</v>
      </c>
      <c r="S765" s="25">
        <f t="shared" ca="1" si="527"/>
        <v>-5265538.5766337719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7820.4732791855868</v>
      </c>
      <c r="K766" s="25">
        <f t="shared" si="524"/>
        <v>20171.771259384055</v>
      </c>
      <c r="L766" s="25"/>
      <c r="N766" s="25">
        <f>'Combined Retirement'!$C$18/12</f>
        <v>39153.069999999992</v>
      </c>
      <c r="O766" s="25">
        <f t="shared" si="525"/>
        <v>11160.82546143035</v>
      </c>
      <c r="P766" s="25">
        <f t="shared" si="526"/>
        <v>27992.244538569641</v>
      </c>
      <c r="Q766" s="25">
        <f t="array" aca="1" ref="Q766" ca="1">INDEX('Isaac 401k'!L:L,MATCH('Retirement Calculator'!A766,'Isaac 401k'!N:N,0),0)</f>
        <v>-768931.75904889638</v>
      </c>
      <c r="R766" s="25">
        <f t="array" aca="1" ref="R766" ca="1">INDEX('Lorri 401b'!L:L,MATCH('Retirement Calculator'!A766,'Lorri 401b'!N:N,0),0)</f>
        <v>-4546655.4405449964</v>
      </c>
      <c r="S766" s="25">
        <f t="shared" ca="1" si="527"/>
        <v>-5315587.1995938923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7820.4732791855868</v>
      </c>
      <c r="K767" s="25">
        <f t="shared" si="524"/>
        <v>20171.771259384055</v>
      </c>
      <c r="L767" s="25"/>
      <c r="N767" s="25">
        <f>'Combined Retirement'!$C$18/12</f>
        <v>39153.069999999992</v>
      </c>
      <c r="O767" s="25">
        <f t="shared" si="525"/>
        <v>11160.82546143035</v>
      </c>
      <c r="P767" s="25">
        <f t="shared" si="526"/>
        <v>27992.244538569641</v>
      </c>
      <c r="Q767" s="25">
        <f t="array" aca="1" ref="Q767" ca="1">INDEX('Isaac 401k'!L:L,MATCH('Retirement Calculator'!A767,'Isaac 401k'!N:N,0),0)</f>
        <v>-779988.69996278232</v>
      </c>
      <c r="R767" s="25">
        <f t="array" aca="1" ref="R767" ca="1">INDEX('Lorri 401b'!L:L,MATCH('Retirement Calculator'!A767,'Lorri 401b'!N:N,0),0)</f>
        <v>-4585855.658520232</v>
      </c>
      <c r="S767" s="25">
        <f t="shared" ca="1" si="527"/>
        <v>-5365844.3584830146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7820.4732791855868</v>
      </c>
      <c r="K768" s="25">
        <f t="shared" si="524"/>
        <v>20171.771259384055</v>
      </c>
      <c r="L768" s="25"/>
      <c r="N768" s="25">
        <f>'Combined Retirement'!$C$18/12</f>
        <v>39153.069999999992</v>
      </c>
      <c r="O768" s="25">
        <f t="shared" si="525"/>
        <v>11160.82546143035</v>
      </c>
      <c r="P768" s="25">
        <f t="shared" si="526"/>
        <v>27992.244538569641</v>
      </c>
      <c r="Q768" s="25">
        <f t="array" aca="1" ref="Q768" ca="1">INDEX('Isaac 401k'!L:L,MATCH('Retirement Calculator'!A768,'Isaac 401k'!N:N,0),0)</f>
        <v>-791091.71146380948</v>
      </c>
      <c r="R768" s="25">
        <f t="array" aca="1" ref="R768" ca="1">INDEX('Lorri 401b'!L:L,MATCH('Retirement Calculator'!A768,'Lorri 401b'!N:N,0),0)</f>
        <v>-4625219.210737031</v>
      </c>
      <c r="S768" s="25">
        <f t="shared" ca="1" si="527"/>
        <v>-5416310.92220084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7820.4732791855868</v>
      </c>
      <c r="K769" s="25">
        <f t="shared" si="524"/>
        <v>20171.771259384055</v>
      </c>
      <c r="L769" s="25"/>
      <c r="N769" s="25">
        <f>'Combined Retirement'!$C$18/12</f>
        <v>39153.069999999992</v>
      </c>
      <c r="O769" s="25">
        <f t="shared" si="525"/>
        <v>11160.82546143035</v>
      </c>
      <c r="P769" s="25">
        <f t="shared" si="526"/>
        <v>27992.244538569641</v>
      </c>
      <c r="Q769" s="25">
        <f t="array" aca="1" ref="Q769" ca="1">INDEX('Isaac 401k'!L:L,MATCH('Retirement Calculator'!A769,'Isaac 401k'!N:N,0),0)</f>
        <v>-802240.98551275756</v>
      </c>
      <c r="R769" s="25">
        <f t="array" aca="1" ref="R769" ca="1">INDEX('Lorri 401b'!L:L,MATCH('Retirement Calculator'!A769,'Lorri 401b'!N:N,0),0)</f>
        <v>-4664746.7777547333</v>
      </c>
      <c r="S769" s="25">
        <f t="shared" ca="1" si="527"/>
        <v>-5466987.763267491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7820.4732791855868</v>
      </c>
      <c r="K770" s="25">
        <f t="shared" si="524"/>
        <v>20171.771259384055</v>
      </c>
      <c r="L770" s="25"/>
      <c r="N770" s="25">
        <f>'Combined Retirement'!$C$18/12</f>
        <v>39153.069999999992</v>
      </c>
      <c r="O770" s="25">
        <f t="shared" si="525"/>
        <v>11160.82546143035</v>
      </c>
      <c r="P770" s="25">
        <f t="shared" si="526"/>
        <v>27992.244538569641</v>
      </c>
      <c r="Q770" s="25">
        <f t="array" aca="1" ref="Q770" ca="1">INDEX('Isaac 401k'!L:L,MATCH('Retirement Calculator'!A770,'Isaac 401k'!N:N,0),0)</f>
        <v>-813436.71487024287</v>
      </c>
      <c r="R770" s="25">
        <f t="array" aca="1" ref="R770" ca="1">INDEX('Lorri 401b'!L:L,MATCH('Retirement Calculator'!A770,'Lorri 401b'!N:N,0),0)</f>
        <v>-4704439.042968343</v>
      </c>
      <c r="S770" s="25">
        <f t="shared" ca="1" si="527"/>
        <v>-5517875.7578385863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7820.4732791855868</v>
      </c>
      <c r="K771" s="25">
        <f t="shared" si="524"/>
        <v>20171.771259384055</v>
      </c>
      <c r="L771" s="25"/>
      <c r="N771" s="25">
        <f>'Combined Retirement'!$C$18/12</f>
        <v>39153.069999999992</v>
      </c>
      <c r="O771" s="25">
        <f t="shared" si="525"/>
        <v>11160.82546143035</v>
      </c>
      <c r="P771" s="25">
        <f t="shared" si="526"/>
        <v>27992.244538569641</v>
      </c>
      <c r="Q771" s="25">
        <f t="array" aca="1" ref="Q771" ca="1">INDEX('Isaac 401k'!L:L,MATCH('Retirement Calculator'!A771,'Isaac 401k'!N:N,0),0)</f>
        <v>-824679.09310005105</v>
      </c>
      <c r="R771" s="25">
        <f t="array" aca="1" ref="R771" ca="1">INDEX('Lorri 401b'!L:L,MATCH('Retirement Calculator'!A771,'Lorri 401b'!N:N,0),0)</f>
        <v>-4744296.6926203426</v>
      </c>
      <c r="S771" s="25">
        <f t="shared" ca="1" si="527"/>
        <v>-5568975.785720394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7820.4732791855868</v>
      </c>
      <c r="K772" s="25">
        <f t="shared" si="524"/>
        <v>20171.771259384055</v>
      </c>
      <c r="L772" s="25"/>
      <c r="N772" s="25">
        <f>'Combined Retirement'!$C$18/12</f>
        <v>39153.069999999992</v>
      </c>
      <c r="O772" s="25">
        <f t="shared" si="525"/>
        <v>11160.82546143035</v>
      </c>
      <c r="P772" s="25">
        <f t="shared" si="526"/>
        <v>27992.244538569641</v>
      </c>
      <c r="Q772" s="25">
        <f t="array" aca="1" ref="Q772" ca="1">INDEX('Isaac 401k'!L:L,MATCH('Retirement Calculator'!A772,'Isaac 401k'!N:N,0),0)</f>
        <v>-835968.31457248342</v>
      </c>
      <c r="R772" s="25">
        <f t="array" aca="1" ref="R772" ca="1">INDEX('Lorri 401b'!L:L,MATCH('Retirement Calculator'!A772,'Lorri 401b'!N:N,0),0)</f>
        <v>-4784320.4158125594</v>
      </c>
      <c r="S772" s="25">
        <f t="shared" ca="1" si="527"/>
        <v>-5620288.7303850427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7820.4732791855868</v>
      </c>
      <c r="K773" s="25">
        <f t="shared" si="524"/>
        <v>20171.771259384055</v>
      </c>
      <c r="L773" s="25"/>
      <c r="N773" s="25">
        <f>'Combined Retirement'!$C$18/12</f>
        <v>39153.069999999992</v>
      </c>
      <c r="O773" s="25">
        <f t="shared" si="525"/>
        <v>11160.82546143035</v>
      </c>
      <c r="P773" s="25">
        <f t="shared" si="526"/>
        <v>27992.244538569641</v>
      </c>
      <c r="Q773" s="25">
        <f t="array" aca="1" ref="Q773" ca="1">INDEX('Isaac 401k'!L:L,MATCH('Retirement Calculator'!A773,'Isaac 401k'!N:N,0),0)</f>
        <v>-847304.57446771767</v>
      </c>
      <c r="R773" s="25">
        <f t="array" aca="1" ref="R773" ca="1">INDEX('Lorri 401b'!L:L,MATCH('Retirement Calculator'!A773,'Lorri 401b'!N:N,0),0)</f>
        <v>-4824510.9045180771</v>
      </c>
      <c r="S773" s="25">
        <f t="shared" ca="1" si="527"/>
        <v>-5671815.4789857948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7820.4732791855868</v>
      </c>
      <c r="K774" s="25">
        <f t="shared" si="524"/>
        <v>20171.771259384055</v>
      </c>
      <c r="L774" s="25"/>
      <c r="N774" s="25">
        <f>'Combined Retirement'!$C$18/12</f>
        <v>39153.069999999992</v>
      </c>
      <c r="O774" s="25">
        <f t="shared" si="525"/>
        <v>11160.82546143035</v>
      </c>
      <c r="P774" s="25">
        <f t="shared" si="526"/>
        <v>27992.244538569641</v>
      </c>
      <c r="Q774" s="25">
        <f t="array" aca="1" ref="Q774" ca="1">INDEX('Isaac 401k'!L:L,MATCH('Retirement Calculator'!A774,'Isaac 401k'!N:N,0),0)</f>
        <v>-858688.06877918204</v>
      </c>
      <c r="R774" s="25">
        <f t="array" aca="1" ref="R774" ca="1">INDEX('Lorri 401b'!L:L,MATCH('Retirement Calculator'!A774,'Lorri 401b'!N:N,0),0)</f>
        <v>-4864868.8535932004</v>
      </c>
      <c r="S774" s="25">
        <f t="shared" ca="1" si="527"/>
        <v>-5723556.9223723821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7820.4732791855868</v>
      </c>
      <c r="K775" s="25">
        <f t="shared" si="524"/>
        <v>20171.771259384055</v>
      </c>
      <c r="L775" s="25"/>
      <c r="N775" s="25">
        <f>'Combined Retirement'!$C$18/12</f>
        <v>39153.069999999992</v>
      </c>
      <c r="O775" s="25">
        <f t="shared" si="525"/>
        <v>11160.82546143035</v>
      </c>
      <c r="P775" s="25">
        <f t="shared" si="526"/>
        <v>27992.244538569641</v>
      </c>
      <c r="Q775" s="25">
        <f t="array" aca="1" ref="Q775" ca="1">INDEX('Isaac 401k'!L:L,MATCH('Retirement Calculator'!A775,'Isaac 401k'!N:N,0),0)</f>
        <v>-870118.99431694415</v>
      </c>
      <c r="R775" s="25">
        <f t="array" aca="1" ref="R775" ca="1">INDEX('Lorri 401b'!L:L,MATCH('Retirement Calculator'!A775,'Lorri 401b'!N:N,0),0)</f>
        <v>-4905394.96078947</v>
      </c>
      <c r="S775" s="25">
        <f t="shared" ca="1" si="527"/>
        <v>-5775513.9551064139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7820.4732791855868</v>
      </c>
      <c r="K776" s="25">
        <f t="shared" ref="K776:K1030" si="784">IF(C776&lt;59.5,0,IF(C776&lt;$B$7,0,P776*$K$7))</f>
        <v>20171.771259384055</v>
      </c>
      <c r="L776" s="25"/>
      <c r="N776" s="25">
        <f>'Combined Retirement'!$C$18/12</f>
        <v>39153.069999999992</v>
      </c>
      <c r="O776" s="25">
        <f t="shared" ref="O776:O1030" si="785">SUM(E776:I776)</f>
        <v>11160.82546143035</v>
      </c>
      <c r="P776" s="25">
        <f t="shared" ref="P776:P1030" si="786">N776-O776</f>
        <v>27992.244538569641</v>
      </c>
      <c r="Q776" s="25">
        <f t="array" aca="1" ref="Q776" ca="1">INDEX('Isaac 401k'!L:L,MATCH('Retirement Calculator'!A776,'Isaac 401k'!N:N,0),0)</f>
        <v>-881597.54871111363</v>
      </c>
      <c r="R776" s="25">
        <f t="array" aca="1" ref="R776" ca="1">INDEX('Lorri 401b'!L:L,MATCH('Retirement Calculator'!A776,'Lorri 401b'!N:N,0),0)</f>
        <v>-4946089.9267657241</v>
      </c>
      <c r="S776" s="25">
        <f t="shared" ref="S776:S1030" ca="1" si="787">SUM(Q776:R776)</f>
        <v>-5827687.4754768377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7820.4732791855868</v>
      </c>
      <c r="K777" s="25">
        <f t="shared" si="784"/>
        <v>20171.771259384055</v>
      </c>
      <c r="L777" s="25"/>
      <c r="N777" s="25">
        <f>'Combined Retirement'!$C$18/12</f>
        <v>39153.069999999992</v>
      </c>
      <c r="O777" s="25">
        <f t="shared" si="785"/>
        <v>11160.82546143035</v>
      </c>
      <c r="P777" s="25">
        <f t="shared" si="786"/>
        <v>27992.244538569641</v>
      </c>
      <c r="Q777" s="25">
        <f t="array" aca="1" ref="Q777" ca="1">INDEX('Isaac 401k'!L:L,MATCH('Retirement Calculator'!A777,'Isaac 401k'!N:N,0),0)</f>
        <v>-893123.93041525886</v>
      </c>
      <c r="R777" s="25">
        <f t="array" aca="1" ref="R777" ca="1">INDEX('Lorri 401b'!L:L,MATCH('Retirement Calculator'!A777,'Lorri 401b'!N:N,0),0)</f>
        <v>-4986954.4551002132</v>
      </c>
      <c r="S777" s="25">
        <f t="shared" ca="1" si="787"/>
        <v>-5880078.3855154719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7820.4732791855868</v>
      </c>
      <c r="K778" s="25">
        <f t="shared" si="784"/>
        <v>20171.771259384055</v>
      </c>
      <c r="L778" s="25"/>
      <c r="N778" s="25">
        <f>'Combined Retirement'!$C$18/12</f>
        <v>39153.069999999992</v>
      </c>
      <c r="O778" s="25">
        <f t="shared" si="785"/>
        <v>11160.82546143035</v>
      </c>
      <c r="P778" s="25">
        <f t="shared" si="786"/>
        <v>27992.244538569641</v>
      </c>
      <c r="Q778" s="25">
        <f t="array" aca="1" ref="Q778" ca="1">INDEX('Isaac 401k'!L:L,MATCH('Retirement Calculator'!A778,'Isaac 401k'!N:N,0),0)</f>
        <v>-904698.33870983799</v>
      </c>
      <c r="R778" s="25">
        <f t="array" aca="1" ref="R778" ca="1">INDEX('Lorri 401b'!L:L,MATCH('Retirement Calculator'!A778,'Lorri 401b'!N:N,0),0)</f>
        <v>-5027989.2523027621</v>
      </c>
      <c r="S778" s="25">
        <f t="shared" ca="1" si="787"/>
        <v>-5932687.5910125999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7820.4732791855868</v>
      </c>
      <c r="K779" s="25">
        <f t="shared" si="784"/>
        <v>20171.771259384055</v>
      </c>
      <c r="L779" s="25"/>
      <c r="N779" s="25">
        <f>'Combined Retirement'!$C$18/12</f>
        <v>39153.069999999992</v>
      </c>
      <c r="O779" s="25">
        <f t="shared" si="785"/>
        <v>11160.82546143035</v>
      </c>
      <c r="P779" s="25">
        <f t="shared" si="786"/>
        <v>27992.244538569641</v>
      </c>
      <c r="Q779" s="25">
        <f t="array" aca="1" ref="Q779" ca="1">INDEX('Isaac 401k'!L:L,MATCH('Retirement Calculator'!A779,'Isaac 401k'!N:N,0),0)</f>
        <v>-916320.97370564449</v>
      </c>
      <c r="R779" s="25">
        <f t="array" aca="1" ref="R779" ca="1">INDEX('Lorri 401b'!L:L,MATCH('Retirement Calculator'!A779,'Lorri 401b'!N:N,0),0)</f>
        <v>-5069195.0278269891</v>
      </c>
      <c r="S779" s="25">
        <f t="shared" ca="1" si="787"/>
        <v>-5985516.0015326338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7820.4732791855868</v>
      </c>
      <c r="K780" s="25">
        <f t="shared" si="784"/>
        <v>20171.771259384055</v>
      </c>
      <c r="L780" s="25"/>
      <c r="N780" s="25">
        <f>'Combined Retirement'!$C$18/12</f>
        <v>39153.069999999992</v>
      </c>
      <c r="O780" s="25">
        <f t="shared" si="785"/>
        <v>11160.82546143035</v>
      </c>
      <c r="P780" s="25">
        <f t="shared" si="786"/>
        <v>27992.244538569641</v>
      </c>
      <c r="Q780" s="25">
        <f t="array" aca="1" ref="Q780" ca="1">INDEX('Isaac 401k'!L:L,MATCH('Retirement Calculator'!A780,'Isaac 401k'!N:N,0),0)</f>
        <v>-927992.03634726687</v>
      </c>
      <c r="R780" s="25">
        <f t="array" aca="1" ref="R780" ca="1">INDEX('Lorri 401b'!L:L,MATCH('Retirement Calculator'!A780,'Lorri 401b'!N:N,0),0)</f>
        <v>-5110572.4940825664</v>
      </c>
      <c r="S780" s="25">
        <f t="shared" ca="1" si="787"/>
        <v>-6038564.5304298336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7820.4732791855868</v>
      </c>
      <c r="K781" s="25">
        <f t="shared" si="784"/>
        <v>20171.771259384055</v>
      </c>
      <c r="L781" s="25"/>
      <c r="N781" s="25">
        <f>'Combined Retirement'!$C$18/12</f>
        <v>39153.069999999992</v>
      </c>
      <c r="O781" s="25">
        <f t="shared" si="785"/>
        <v>11160.82546143035</v>
      </c>
      <c r="P781" s="25">
        <f t="shared" si="786"/>
        <v>27992.244538569641</v>
      </c>
      <c r="Q781" s="25">
        <f t="array" aca="1" ref="Q781" ca="1">INDEX('Isaac 401k'!L:L,MATCH('Retirement Calculator'!A781,'Isaac 401k'!N:N,0),0)</f>
        <v>-939711.72841656266</v>
      </c>
      <c r="R781" s="25">
        <f t="array" aca="1" ref="R781" ca="1">INDEX('Lorri 401b'!L:L,MATCH('Retirement Calculator'!A781,'Lorri 401b'!N:N,0),0)</f>
        <v>-5152122.3664475419</v>
      </c>
      <c r="S781" s="25">
        <f t="shared" ca="1" si="787"/>
        <v>-6091834.0948641049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7820.4732791855868</v>
      </c>
      <c r="K782" s="25">
        <f t="shared" si="784"/>
        <v>20171.771259384055</v>
      </c>
      <c r="L782" s="25"/>
      <c r="N782" s="25">
        <f>'Combined Retirement'!$C$18/12</f>
        <v>39153.069999999992</v>
      </c>
      <c r="O782" s="25">
        <f t="shared" si="785"/>
        <v>11160.82546143035</v>
      </c>
      <c r="P782" s="25">
        <f t="shared" si="786"/>
        <v>27992.244538569641</v>
      </c>
      <c r="Q782" s="25">
        <f t="array" aca="1" ref="Q782" ca="1">INDEX('Isaac 401k'!L:L,MATCH('Retirement Calculator'!A782,'Isaac 401k'!N:N,0),0)</f>
        <v>-951480.25253614725</v>
      </c>
      <c r="R782" s="25">
        <f t="array" aca="1" ref="R782" ca="1">INDEX('Lorri 401b'!L:L,MATCH('Retirement Calculator'!A782,'Lorri 401b'!N:N,0),0)</f>
        <v>-5193845.3632807052</v>
      </c>
      <c r="S782" s="25">
        <f t="shared" ca="1" si="787"/>
        <v>-6145325.6158168521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7820.4732791855868</v>
      </c>
      <c r="K783" s="25">
        <f t="shared" si="784"/>
        <v>20171.771259384055</v>
      </c>
      <c r="L783" s="25"/>
      <c r="N783" s="25">
        <f>'Combined Retirement'!$C$18/12</f>
        <v>39153.069999999992</v>
      </c>
      <c r="O783" s="25">
        <f t="shared" si="785"/>
        <v>11160.82546143035</v>
      </c>
      <c r="P783" s="25">
        <f t="shared" si="786"/>
        <v>27992.244538569641</v>
      </c>
      <c r="Q783" s="25">
        <f t="array" aca="1" ref="Q783" ca="1">INDEX('Isaac 401k'!L:L,MATCH('Retirement Calculator'!A783,'Isaac 401k'!N:N,0),0)</f>
        <v>-963297.81217289669</v>
      </c>
      <c r="R783" s="25">
        <f t="array" aca="1" ref="R783" ca="1">INDEX('Lorri 401b'!L:L,MATCH('Retirement Calculator'!A783,'Lorri 401b'!N:N,0),0)</f>
        <v>-5235742.2059340067</v>
      </c>
      <c r="S783" s="25">
        <f t="shared" ca="1" si="787"/>
        <v>-6199040.0181069039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7820.4732791855868</v>
      </c>
      <c r="K784" s="25">
        <f t="shared" si="784"/>
        <v>20171.771259384055</v>
      </c>
      <c r="L784" s="25"/>
      <c r="N784" s="25">
        <f>'Combined Retirement'!$C$18/12</f>
        <v>39153.069999999992</v>
      </c>
      <c r="O784" s="25">
        <f t="shared" si="785"/>
        <v>11160.82546143035</v>
      </c>
      <c r="P784" s="25">
        <f t="shared" si="786"/>
        <v>27992.244538569641</v>
      </c>
      <c r="Q784" s="25">
        <f t="array" aca="1" ref="Q784" ca="1">INDEX('Isaac 401k'!L:L,MATCH('Retirement Calculator'!A784,'Isaac 401k'!N:N,0),0)</f>
        <v>-975164.61164146592</v>
      </c>
      <c r="R784" s="25">
        <f t="array" aca="1" ref="R784" ca="1">INDEX('Lorri 401b'!L:L,MATCH('Retirement Calculator'!A784,'Lorri 401b'!N:N,0),0)</f>
        <v>-5277813.6187650301</v>
      </c>
      <c r="S784" s="25">
        <f t="shared" ca="1" si="787"/>
        <v>-6252978.2304064957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7820.4732791855868</v>
      </c>
      <c r="K785" s="25">
        <f t="shared" si="784"/>
        <v>20171.771259384055</v>
      </c>
      <c r="L785" s="25"/>
      <c r="N785" s="25">
        <f>'Combined Retirement'!$C$18/12</f>
        <v>39153.069999999992</v>
      </c>
      <c r="O785" s="25">
        <f t="shared" si="785"/>
        <v>11160.82546143035</v>
      </c>
      <c r="P785" s="25">
        <f t="shared" si="786"/>
        <v>27992.244538569641</v>
      </c>
      <c r="Q785" s="25">
        <f t="array" aca="1" ref="Q785" ca="1">INDEX('Isaac 401k'!L:L,MATCH('Retirement Calculator'!A785,'Isaac 401k'!N:N,0),0)</f>
        <v>-987080.85610782087</v>
      </c>
      <c r="R785" s="25">
        <f t="array" aca="1" ref="R785" ca="1">INDEX('Lorri 401b'!L:L,MATCH('Retirement Calculator'!A785,'Lorri 401b'!N:N,0),0)</f>
        <v>-5320060.3291495163</v>
      </c>
      <c r="S785" s="25">
        <f t="shared" ca="1" si="787"/>
        <v>-6307141.1852573371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7820.4732791855868</v>
      </c>
      <c r="K786" s="25">
        <f t="shared" si="784"/>
        <v>20171.771259384055</v>
      </c>
      <c r="L786" s="25"/>
      <c r="N786" s="25">
        <f>'Combined Retirement'!$C$18/12</f>
        <v>39153.069999999992</v>
      </c>
      <c r="O786" s="25">
        <f t="shared" si="785"/>
        <v>11160.82546143035</v>
      </c>
      <c r="P786" s="25">
        <f t="shared" si="786"/>
        <v>27992.244538569641</v>
      </c>
      <c r="Q786" s="25">
        <f t="array" aca="1" ref="Q786" ca="1">INDEX('Isaac 401k'!L:L,MATCH('Retirement Calculator'!A786,'Isaac 401k'!N:N,0),0)</f>
        <v>-999046.7515927857</v>
      </c>
      <c r="R786" s="25">
        <f t="array" aca="1" ref="R786" ca="1">INDEX('Lorri 401b'!L:L,MATCH('Retirement Calculator'!A786,'Lorri 401b'!N:N,0),0)</f>
        <v>-5362483.0674939379</v>
      </c>
      <c r="S786" s="25">
        <f t="shared" ca="1" si="787"/>
        <v>-6361529.819086724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7820.4732791855868</v>
      </c>
      <c r="K787" s="25">
        <f t="shared" si="784"/>
        <v>20171.771259384055</v>
      </c>
      <c r="L787" s="25"/>
      <c r="N787" s="25">
        <f>'Combined Retirement'!$C$18/12</f>
        <v>39153.069999999992</v>
      </c>
      <c r="O787" s="25">
        <f t="shared" si="785"/>
        <v>11160.82546143035</v>
      </c>
      <c r="P787" s="25">
        <f t="shared" si="786"/>
        <v>27992.244538569641</v>
      </c>
      <c r="Q787" s="25">
        <f t="array" aca="1" ref="Q787" ca="1">INDEX('Isaac 401k'!L:L,MATCH('Retirement Calculator'!A787,'Isaac 401k'!N:N,0),0)</f>
        <v>-1011062.5049756045</v>
      </c>
      <c r="R787" s="25">
        <f t="array" aca="1" ref="R787" ca="1">INDEX('Lorri 401b'!L:L,MATCH('Retirement Calculator'!A787,'Lorri 401b'!N:N,0),0)</f>
        <v>-5405082.5672481274</v>
      </c>
      <c r="S787" s="25">
        <f t="shared" ca="1" si="787"/>
        <v>-6416145.0722237322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7820.4732791855868</v>
      </c>
      <c r="K788" s="25">
        <f t="shared" si="784"/>
        <v>20171.771259384055</v>
      </c>
      <c r="L788" s="25"/>
      <c r="N788" s="25">
        <f>'Combined Retirement'!$C$18/12</f>
        <v>39153.069999999992</v>
      </c>
      <c r="O788" s="25">
        <f t="shared" si="785"/>
        <v>11160.82546143035</v>
      </c>
      <c r="P788" s="25">
        <f t="shared" si="786"/>
        <v>27992.244538569641</v>
      </c>
      <c r="Q788" s="25">
        <f t="array" aca="1" ref="Q788" ca="1">INDEX('Isaac 401k'!L:L,MATCH('Retirement Calculator'!A788,'Isaac 401k'!N:N,0),0)</f>
        <v>-1023128.3239975184</v>
      </c>
      <c r="R788" s="25">
        <f t="array" aca="1" ref="R788" ca="1">INDEX('Lorri 401b'!L:L,MATCH('Retirement Calculator'!A788,'Lorri 401b'!N:N,0),0)</f>
        <v>-5447859.5649179593</v>
      </c>
      <c r="S788" s="25">
        <f t="shared" ca="1" si="787"/>
        <v>-6470987.8889154773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7820.4732791855868</v>
      </c>
      <c r="K789" s="25">
        <f t="shared" si="784"/>
        <v>20171.771259384055</v>
      </c>
      <c r="L789" s="25"/>
      <c r="N789" s="25">
        <f>'Combined Retirement'!$C$18/12</f>
        <v>39153.069999999992</v>
      </c>
      <c r="O789" s="25">
        <f t="shared" si="785"/>
        <v>11160.82546143035</v>
      </c>
      <c r="P789" s="25">
        <f t="shared" si="786"/>
        <v>27992.244538569641</v>
      </c>
      <c r="Q789" s="25">
        <f t="array" aca="1" ref="Q789" ca="1">INDEX('Isaac 401k'!L:L,MATCH('Retirement Calculator'!A789,'Isaac 401k'!N:N,0),0)</f>
        <v>-1035244.4172653569</v>
      </c>
      <c r="R789" s="25">
        <f t="array" aca="1" ref="R789" ca="1">INDEX('Lorri 401b'!L:L,MATCH('Retirement Calculator'!A789,'Lorri 401b'!N:N,0),0)</f>
        <v>-5490814.8000780828</v>
      </c>
      <c r="S789" s="25">
        <f t="shared" ca="1" si="787"/>
        <v>-6526059.2173434393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7820.4732791855868</v>
      </c>
      <c r="K790" s="25">
        <f t="shared" si="784"/>
        <v>20171.771259384055</v>
      </c>
      <c r="L790" s="25"/>
      <c r="N790" s="25">
        <f>'Combined Retirement'!$C$18/12</f>
        <v>39153.069999999992</v>
      </c>
      <c r="O790" s="25">
        <f t="shared" si="785"/>
        <v>11160.82546143035</v>
      </c>
      <c r="P790" s="25">
        <f t="shared" si="786"/>
        <v>27992.244538569641</v>
      </c>
      <c r="Q790" s="25">
        <f t="array" aca="1" ref="Q790" ca="1">INDEX('Isaac 401k'!L:L,MATCH('Retirement Calculator'!A790,'Isaac 401k'!N:N,0),0)</f>
        <v>-1047410.9942551447</v>
      </c>
      <c r="R790" s="25">
        <f t="array" aca="1" ref="R790" ca="1">INDEX('Lorri 401b'!L:L,MATCH('Retirement Calculator'!A790,'Lorri 401b'!N:N,0),0)</f>
        <v>-5533949.0153847067</v>
      </c>
      <c r="S790" s="25">
        <f t="shared" ca="1" si="787"/>
        <v>-6581360.0096398517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7820.4732791855868</v>
      </c>
      <c r="K791" s="25">
        <f t="shared" si="784"/>
        <v>20171.771259384055</v>
      </c>
      <c r="L791" s="25"/>
      <c r="N791" s="25">
        <f>'Combined Retirement'!$C$18/12</f>
        <v>39153.069999999992</v>
      </c>
      <c r="O791" s="25">
        <f t="shared" si="785"/>
        <v>11160.82546143035</v>
      </c>
      <c r="P791" s="25">
        <f t="shared" si="786"/>
        <v>27992.244538569641</v>
      </c>
      <c r="Q791" s="25">
        <f t="array" aca="1" ref="Q791" ca="1">INDEX('Isaac 401k'!L:L,MATCH('Retirement Calculator'!A791,'Isaac 401k'!N:N,0),0)</f>
        <v>-1059628.2653157231</v>
      </c>
      <c r="R791" s="25">
        <f t="array" aca="1" ref="R791" ca="1">INDEX('Lorri 401b'!L:L,MATCH('Retirement Calculator'!A791,'Lorri 401b'!N:N,0),0)</f>
        <v>-5577262.9565884415</v>
      </c>
      <c r="S791" s="25">
        <f t="shared" ca="1" si="787"/>
        <v>-6636891.2219041642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7820.4732791855868</v>
      </c>
      <c r="K792" s="25">
        <f t="shared" si="784"/>
        <v>20171.771259384055</v>
      </c>
      <c r="L792" s="25"/>
      <c r="N792" s="25">
        <f>'Combined Retirement'!$C$18/12</f>
        <v>39153.069999999992</v>
      </c>
      <c r="O792" s="25">
        <f t="shared" si="785"/>
        <v>11160.82546143035</v>
      </c>
      <c r="P792" s="25">
        <f t="shared" si="786"/>
        <v>27992.244538569641</v>
      </c>
      <c r="Q792" s="25">
        <f t="array" aca="1" ref="Q792" ca="1">INDEX('Isaac 401k'!L:L,MATCH('Retirement Calculator'!A792,'Isaac 401k'!N:N,0),0)</f>
        <v>-1071896.4416723875</v>
      </c>
      <c r="R792" s="25">
        <f t="array" aca="1" ref="R792" ca="1">INDEX('Lorri 401b'!L:L,MATCH('Retirement Calculator'!A792,'Lorri 401b'!N:N,0),0)</f>
        <v>-5620757.3725471916</v>
      </c>
      <c r="S792" s="25">
        <f t="shared" ca="1" si="787"/>
        <v>-6692653.8142195791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7820.4732791855868</v>
      </c>
      <c r="K793" s="25">
        <f t="shared" si="784"/>
        <v>20171.771259384055</v>
      </c>
      <c r="L793" s="25"/>
      <c r="N793" s="25">
        <f>'Combined Retirement'!$C$18/12</f>
        <v>39153.069999999992</v>
      </c>
      <c r="O793" s="25">
        <f t="shared" si="785"/>
        <v>11160.82546143035</v>
      </c>
      <c r="P793" s="25">
        <f t="shared" si="786"/>
        <v>27992.244538569641</v>
      </c>
      <c r="Q793" s="25">
        <f t="array" aca="1" ref="Q793" ca="1">INDEX('Isaac 401k'!L:L,MATCH('Retirement Calculator'!A793,'Isaac 401k'!N:N,0),0)</f>
        <v>-1084215.735430538</v>
      </c>
      <c r="R793" s="25">
        <f t="array" aca="1" ref="R793" ca="1">INDEX('Lorri 401b'!L:L,MATCH('Retirement Calculator'!A793,'Lorri 401b'!N:N,0),0)</f>
        <v>-5664433.0152391028</v>
      </c>
      <c r="S793" s="25">
        <f t="shared" ca="1" si="787"/>
        <v>-6748648.7506696405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7820.4732791855868</v>
      </c>
      <c r="K794" s="25">
        <f t="shared" si="784"/>
        <v>20171.771259384055</v>
      </c>
      <c r="L794" s="25"/>
      <c r="N794" s="25">
        <f>'Combined Retirement'!$C$18/12</f>
        <v>39153.069999999992</v>
      </c>
      <c r="O794" s="25">
        <f t="shared" si="785"/>
        <v>11160.82546143035</v>
      </c>
      <c r="P794" s="25">
        <f t="shared" si="786"/>
        <v>27992.244538569641</v>
      </c>
      <c r="Q794" s="25">
        <f t="array" aca="1" ref="Q794" ca="1">INDEX('Isaac 401k'!L:L,MATCH('Retirement Calculator'!A794,'Isaac 401k'!N:N,0),0)</f>
        <v>-1096586.3595793473</v>
      </c>
      <c r="R794" s="25">
        <f t="array" aca="1" ref="R794" ca="1">INDEX('Lorri 401b'!L:L,MATCH('Retirement Calculator'!A794,'Lorri 401b'!N:N,0),0)</f>
        <v>-5708290.639775564</v>
      </c>
      <c r="S794" s="25">
        <f t="shared" ca="1" si="787"/>
        <v>-6804876.999354911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7820.4732791855868</v>
      </c>
      <c r="K795" s="25">
        <f t="shared" si="784"/>
        <v>20171.771259384055</v>
      </c>
      <c r="L795" s="25"/>
      <c r="N795" s="25">
        <f>'Combined Retirement'!$C$18/12</f>
        <v>39153.069999999992</v>
      </c>
      <c r="O795" s="25">
        <f t="shared" si="785"/>
        <v>11160.82546143035</v>
      </c>
      <c r="P795" s="25">
        <f t="shared" si="786"/>
        <v>27992.244538569641</v>
      </c>
      <c r="Q795" s="25">
        <f t="array" aca="1" ref="Q795" ca="1">INDEX('Isaac 401k'!L:L,MATCH('Retirement Calculator'!A795,'Isaac 401k'!N:N,0),0)</f>
        <v>-1109008.5279954434</v>
      </c>
      <c r="R795" s="25">
        <f t="array" aca="1" ref="R795" ca="1">INDEX('Lorri 401b'!L:L,MATCH('Retirement Calculator'!A795,'Lorri 401b'!N:N,0),0)</f>
        <v>-5752331.0044142604</v>
      </c>
      <c r="S795" s="25">
        <f t="shared" ca="1" si="787"/>
        <v>-6861339.5324097034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7820.4732791855868</v>
      </c>
      <c r="K796" s="25">
        <f t="shared" si="784"/>
        <v>20171.771259384055</v>
      </c>
      <c r="L796" s="25"/>
      <c r="N796" s="25">
        <f>'Combined Retirement'!$C$18/12</f>
        <v>39153.069999999992</v>
      </c>
      <c r="O796" s="25">
        <f t="shared" si="785"/>
        <v>11160.82546143035</v>
      </c>
      <c r="P796" s="25">
        <f t="shared" si="786"/>
        <v>27992.244538569641</v>
      </c>
      <c r="Q796" s="25">
        <f t="array" aca="1" ref="Q796" ca="1">INDEX('Isaac 401k'!L:L,MATCH('Retirement Calculator'!A796,'Isaac 401k'!N:N,0),0)</f>
        <v>-1121482.4554466067</v>
      </c>
      <c r="R796" s="25">
        <f t="array" aca="1" ref="R796" ca="1">INDEX('Lorri 401b'!L:L,MATCH('Retirement Calculator'!A796,'Lorri 401b'!N:N,0),0)</f>
        <v>-5796554.8705722848</v>
      </c>
      <c r="S796" s="25">
        <f t="shared" ca="1" si="787"/>
        <v>-6918037.3260188913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7820.4732791855868</v>
      </c>
      <c r="K797" s="25">
        <f t="shared" si="784"/>
        <v>20171.771259384055</v>
      </c>
      <c r="L797" s="25"/>
      <c r="N797" s="25">
        <f>'Combined Retirement'!$C$18/12</f>
        <v>39153.069999999992</v>
      </c>
      <c r="O797" s="25">
        <f t="shared" si="785"/>
        <v>11160.82546143035</v>
      </c>
      <c r="P797" s="25">
        <f t="shared" si="786"/>
        <v>27992.244538569641</v>
      </c>
      <c r="Q797" s="25">
        <f t="array" aca="1" ref="Q797" ca="1">INDEX('Isaac 401k'!L:L,MATCH('Retirement Calculator'!A797,'Isaac 401k'!N:N,0),0)</f>
        <v>-1134008.3575954831</v>
      </c>
      <c r="R797" s="25">
        <f t="array" aca="1" ref="R797" ca="1">INDEX('Lorri 401b'!L:L,MATCH('Retirement Calculator'!A797,'Lorri 401b'!N:N,0),0)</f>
        <v>-5840963.0028393008</v>
      </c>
      <c r="S797" s="25">
        <f t="shared" ca="1" si="787"/>
        <v>-6974971.3604347836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7820.4732791855868</v>
      </c>
      <c r="K798" s="25">
        <f t="shared" si="784"/>
        <v>20171.771259384055</v>
      </c>
      <c r="L798" s="25"/>
      <c r="N798" s="25">
        <f>'Combined Retirement'!$C$18/12</f>
        <v>39153.069999999992</v>
      </c>
      <c r="O798" s="25">
        <f t="shared" si="785"/>
        <v>11160.82546143035</v>
      </c>
      <c r="P798" s="25">
        <f t="shared" si="786"/>
        <v>27992.244538569641</v>
      </c>
      <c r="Q798" s="25">
        <f t="array" aca="1" ref="Q798" ca="1">INDEX('Isaac 401k'!L:L,MATCH('Retirement Calculator'!A798,'Isaac 401k'!N:N,0),0)</f>
        <v>-1146586.4510033131</v>
      </c>
      <c r="R798" s="25">
        <f t="array" aca="1" ref="R798" ca="1">INDEX('Lorri 401b'!L:L,MATCH('Retirement Calculator'!A798,'Lorri 401b'!N:N,0),0)</f>
        <v>-5885556.1689907629</v>
      </c>
      <c r="S798" s="25">
        <f t="shared" ca="1" si="787"/>
        <v>-7032142.619994076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7820.4732791855868</v>
      </c>
      <c r="K799" s="25">
        <f t="shared" si="784"/>
        <v>20171.771259384055</v>
      </c>
      <c r="L799" s="25"/>
      <c r="N799" s="25">
        <f>'Combined Retirement'!$C$18/12</f>
        <v>39153.069999999992</v>
      </c>
      <c r="O799" s="25">
        <f t="shared" si="785"/>
        <v>11160.82546143035</v>
      </c>
      <c r="P799" s="25">
        <f t="shared" si="786"/>
        <v>27992.244538569641</v>
      </c>
      <c r="Q799" s="25">
        <f t="array" aca="1" ref="Q799" ca="1">INDEX('Isaac 401k'!L:L,MATCH('Retirement Calculator'!A799,'Isaac 401k'!N:N,0),0)</f>
        <v>-1159216.9531336757</v>
      </c>
      <c r="R799" s="25">
        <f t="array" aca="1" ref="R799" ca="1">INDEX('Lorri 401b'!L:L,MATCH('Retirement Calculator'!A799,'Lorri 401b'!N:N,0),0)</f>
        <v>-5930335.140001189</v>
      </c>
      <c r="S799" s="25">
        <f t="shared" ca="1" si="787"/>
        <v>-7089552.0931348652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7820.4732791855868</v>
      </c>
      <c r="K800" s="25">
        <f t="shared" si="784"/>
        <v>20171.771259384055</v>
      </c>
      <c r="L800" s="25"/>
      <c r="N800" s="25">
        <f>'Combined Retirement'!$C$18/12</f>
        <v>39153.069999999992</v>
      </c>
      <c r="O800" s="25">
        <f t="shared" si="785"/>
        <v>11160.82546143035</v>
      </c>
      <c r="P800" s="25">
        <f t="shared" si="786"/>
        <v>27992.244538569641</v>
      </c>
      <c r="Q800" s="25">
        <f t="array" aca="1" ref="Q800" ca="1">INDEX('Isaac 401k'!L:L,MATCH('Retirement Calculator'!A800,'Isaac 401k'!N:N,0),0)</f>
        <v>-1171900.0823562483</v>
      </c>
      <c r="R800" s="25">
        <f t="array" aca="1" ref="R800" ca="1">INDEX('Lorri 401b'!L:L,MATCH('Retirement Calculator'!A800,'Lorri 401b'!N:N,0),0)</f>
        <v>-5975300.6900574919</v>
      </c>
      <c r="S800" s="25">
        <f t="shared" ca="1" si="787"/>
        <v>-7147200.7724137399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7820.4732791855868</v>
      </c>
      <c r="K801" s="25">
        <f t="shared" si="784"/>
        <v>20171.771259384055</v>
      </c>
      <c r="L801" s="25"/>
      <c r="N801" s="25">
        <f>'Combined Retirement'!$C$18/12</f>
        <v>39153.069999999992</v>
      </c>
      <c r="O801" s="25">
        <f t="shared" si="785"/>
        <v>11160.82546143035</v>
      </c>
      <c r="P801" s="25">
        <f t="shared" si="786"/>
        <v>27992.244538569641</v>
      </c>
      <c r="Q801" s="25">
        <f t="array" aca="1" ref="Q801" ca="1">INDEX('Isaac 401k'!L:L,MATCH('Retirement Calculator'!A801,'Isaac 401k'!N:N,0),0)</f>
        <v>-1184636.0579505814</v>
      </c>
      <c r="R801" s="25">
        <f t="array" aca="1" ref="R801" ca="1">INDEX('Lorri 401b'!L:L,MATCH('Retirement Calculator'!A801,'Lorri 401b'!N:N,0),0)</f>
        <v>-6020453.5965723628</v>
      </c>
      <c r="S801" s="25">
        <f t="shared" ca="1" si="787"/>
        <v>-7205089.6545229442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7820.4732791855868</v>
      </c>
      <c r="K802" s="25">
        <f t="shared" si="784"/>
        <v>20171.771259384055</v>
      </c>
      <c r="L802" s="25"/>
      <c r="N802" s="25">
        <f>'Combined Retirement'!$C$18/12</f>
        <v>39153.069999999992</v>
      </c>
      <c r="O802" s="25">
        <f t="shared" si="785"/>
        <v>11160.82546143035</v>
      </c>
      <c r="P802" s="25">
        <f t="shared" si="786"/>
        <v>27992.244538569641</v>
      </c>
      <c r="Q802" s="25">
        <f t="array" aca="1" ref="Q802" ca="1">INDEX('Isaac 401k'!L:L,MATCH('Retirement Calculator'!A802,'Isaac 401k'!N:N,0),0)</f>
        <v>-1197425.100109891</v>
      </c>
      <c r="R802" s="25">
        <f t="array" aca="1" ref="R802" ca="1">INDEX('Lorri 401b'!L:L,MATCH('Retirement Calculator'!A802,'Lorri 401b'!N:N,0),0)</f>
        <v>-6065794.6401977129</v>
      </c>
      <c r="S802" s="25">
        <f t="shared" ca="1" si="787"/>
        <v>-7263219.740307604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7820.4732791855868</v>
      </c>
      <c r="K803" s="25">
        <f t="shared" si="784"/>
        <v>20171.771259384055</v>
      </c>
      <c r="L803" s="25"/>
      <c r="N803" s="25">
        <f>'Combined Retirement'!$C$18/12</f>
        <v>39153.069999999992</v>
      </c>
      <c r="O803" s="25">
        <f t="shared" si="785"/>
        <v>11160.82546143035</v>
      </c>
      <c r="P803" s="25">
        <f t="shared" si="786"/>
        <v>27992.244538569641</v>
      </c>
      <c r="Q803" s="25">
        <f t="array" aca="1" ref="Q803" ca="1">INDEX('Isaac 401k'!L:L,MATCH('Retirement Calculator'!A803,'Isaac 401k'!N:N,0),0)</f>
        <v>-1210267.4299448645</v>
      </c>
      <c r="R803" s="25">
        <f t="array" aca="1" ref="R803" ca="1">INDEX('Lorri 401b'!L:L,MATCH('Retirement Calculator'!A803,'Lorri 401b'!N:N,0),0)</f>
        <v>-6111324.6048381682</v>
      </c>
      <c r="S803" s="25">
        <f t="shared" ca="1" si="787"/>
        <v>-7321592.0347830327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7820.4732791855868</v>
      </c>
      <c r="K804" s="25">
        <f t="shared" si="784"/>
        <v>20171.771259384055</v>
      </c>
      <c r="L804" s="25"/>
      <c r="N804" s="25">
        <f>'Combined Retirement'!$C$18/12</f>
        <v>39153.069999999992</v>
      </c>
      <c r="O804" s="25">
        <f t="shared" si="785"/>
        <v>11160.82546143035</v>
      </c>
      <c r="P804" s="25">
        <f t="shared" si="786"/>
        <v>27992.244538569641</v>
      </c>
      <c r="Q804" s="25">
        <f t="array" aca="1" ref="Q804" ca="1">INDEX('Isaac 401k'!L:L,MATCH('Retirement Calculator'!A804,'Isaac 401k'!N:N,0),0)</f>
        <v>-1223163.2694874837</v>
      </c>
      <c r="R804" s="25">
        <f t="array" aca="1" ref="R804" ca="1">INDEX('Lorri 401b'!L:L,MATCH('Retirement Calculator'!A804,'Lorri 401b'!N:N,0),0)</f>
        <v>-6157044.277664626</v>
      </c>
      <c r="S804" s="25">
        <f t="shared" ca="1" si="787"/>
        <v>-7380207.5471521094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7820.4732791855868</v>
      </c>
      <c r="K805" s="25">
        <f t="shared" si="784"/>
        <v>20171.771259384055</v>
      </c>
      <c r="L805" s="25"/>
      <c r="N805" s="25">
        <f>'Combined Retirement'!$C$18/12</f>
        <v>39153.069999999992</v>
      </c>
      <c r="O805" s="25">
        <f t="shared" si="785"/>
        <v>11160.82546143035</v>
      </c>
      <c r="P805" s="25">
        <f t="shared" si="786"/>
        <v>27992.244538569641</v>
      </c>
      <c r="Q805" s="25">
        <f t="array" aca="1" ref="Q805" ca="1">INDEX('Isaac 401k'!L:L,MATCH('Retirement Calculator'!A805,'Isaac 401k'!N:N,0),0)</f>
        <v>-1236112.8416948637</v>
      </c>
      <c r="R805" s="25">
        <f t="array" aca="1" ref="R805" ca="1">INDEX('Lorri 401b'!L:L,MATCH('Retirement Calculator'!A805,'Lorri 401b'!N:N,0),0)</f>
        <v>-6202954.4491278604</v>
      </c>
      <c r="S805" s="25">
        <f t="shared" ca="1" si="787"/>
        <v>-7439067.2908227239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7820.4732791855868</v>
      </c>
      <c r="K806" s="25">
        <f t="shared" si="784"/>
        <v>20171.771259384055</v>
      </c>
      <c r="L806" s="25"/>
      <c r="N806" s="25">
        <f>'Combined Retirement'!$C$18/12</f>
        <v>39153.069999999992</v>
      </c>
      <c r="O806" s="25">
        <f t="shared" si="785"/>
        <v>11160.82546143035</v>
      </c>
      <c r="P806" s="25">
        <f t="shared" si="786"/>
        <v>27992.244538569641</v>
      </c>
      <c r="Q806" s="25">
        <f t="array" aca="1" ref="Q806" ca="1">INDEX('Isaac 401k'!L:L,MATCH('Retirement Calculator'!A806,'Isaac 401k'!N:N,0),0)</f>
        <v>-1249116.3704531079</v>
      </c>
      <c r="R806" s="25">
        <f t="array" aca="1" ref="R806" ca="1">INDEX('Lorri 401b'!L:L,MATCH('Retirement Calculator'!A806,'Lorri 401b'!N:N,0),0)</f>
        <v>-6249055.9129721913</v>
      </c>
      <c r="S806" s="25">
        <f t="shared" ca="1" si="787"/>
        <v>-7498172.2834252995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7820.4732791855868</v>
      </c>
      <c r="K807" s="25">
        <f t="shared" si="784"/>
        <v>20171.771259384055</v>
      </c>
      <c r="L807" s="25"/>
      <c r="N807" s="25">
        <f>'Combined Retirement'!$C$18/12</f>
        <v>39153.069999999992</v>
      </c>
      <c r="O807" s="25">
        <f t="shared" si="785"/>
        <v>11160.82546143035</v>
      </c>
      <c r="P807" s="25">
        <f t="shared" si="786"/>
        <v>27992.244538569641</v>
      </c>
      <c r="Q807" s="25">
        <f t="array" aca="1" ref="Q807" ca="1">INDEX('Isaac 401k'!L:L,MATCH('Retirement Calculator'!A807,'Isaac 401k'!N:N,0),0)</f>
        <v>-1262174.080581178</v>
      </c>
      <c r="R807" s="25">
        <f t="array" aca="1" ref="R807" ca="1">INDEX('Lorri 401b'!L:L,MATCH('Retirement Calculator'!A807,'Lorri 401b'!N:N,0),0)</f>
        <v>-6295349.466249207</v>
      </c>
      <c r="S807" s="25">
        <f t="shared" ca="1" si="787"/>
        <v>-7557523.546830385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7820.4732791855868</v>
      </c>
      <c r="K808" s="25">
        <f t="shared" si="784"/>
        <v>20171.771259384055</v>
      </c>
      <c r="L808" s="25"/>
      <c r="N808" s="25">
        <f>'Combined Retirement'!$C$18/12</f>
        <v>39153.069999999992</v>
      </c>
      <c r="O808" s="25">
        <f t="shared" si="785"/>
        <v>11160.82546143035</v>
      </c>
      <c r="P808" s="25">
        <f t="shared" si="786"/>
        <v>27992.244538569641</v>
      </c>
      <c r="Q808" s="25">
        <f t="array" aca="1" ref="Q808" ca="1">INDEX('Isaac 401k'!L:L,MATCH('Retirement Calculator'!A808,'Isaac 401k'!N:N,0),0)</f>
        <v>-1275286.1978347818</v>
      </c>
      <c r="R808" s="25">
        <f t="array" aca="1" ref="R808" ca="1">INDEX('Lorri 401b'!L:L,MATCH('Retirement Calculator'!A808,'Lorri 401b'!N:N,0),0)</f>
        <v>-6341835.9093315434</v>
      </c>
      <c r="S808" s="25">
        <f t="shared" ca="1" si="787"/>
        <v>-7617122.1071663257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7820.4732791855868</v>
      </c>
      <c r="K809" s="25">
        <f t="shared" si="784"/>
        <v>20171.771259384055</v>
      </c>
      <c r="L809" s="25"/>
      <c r="N809" s="25">
        <f>'Combined Retirement'!$C$18/12</f>
        <v>39153.069999999992</v>
      </c>
      <c r="O809" s="25">
        <f t="shared" si="785"/>
        <v>11160.82546143035</v>
      </c>
      <c r="P809" s="25">
        <f t="shared" si="786"/>
        <v>27992.244538569641</v>
      </c>
      <c r="Q809" s="25">
        <f t="array" aca="1" ref="Q809" ca="1">INDEX('Isaac 401k'!L:L,MATCH('Retirement Calculator'!A809,'Isaac 401k'!N:N,0),0)</f>
        <v>-1288452.9489102757</v>
      </c>
      <c r="R809" s="25">
        <f t="array" aca="1" ref="R809" ca="1">INDEX('Lorri 401b'!L:L,MATCH('Retirement Calculator'!A809,'Lorri 401b'!N:N,0),0)</f>
        <v>-6388516.0459267227</v>
      </c>
      <c r="S809" s="25">
        <f t="shared" ca="1" si="787"/>
        <v>-7676968.9948369982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7820.4732791855868</v>
      </c>
      <c r="K810" s="25">
        <f t="shared" si="784"/>
        <v>20171.771259384055</v>
      </c>
      <c r="L810" s="25"/>
      <c r="N810" s="25">
        <f>'Combined Retirement'!$C$18/12</f>
        <v>39153.069999999992</v>
      </c>
      <c r="O810" s="25">
        <f t="shared" si="785"/>
        <v>11160.82546143035</v>
      </c>
      <c r="P810" s="25">
        <f t="shared" si="786"/>
        <v>27992.244538569641</v>
      </c>
      <c r="Q810" s="25">
        <f t="array" aca="1" ref="Q810" ca="1">INDEX('Isaac 401k'!L:L,MATCH('Retirement Calculator'!A810,'Isaac 401k'!N:N,0),0)</f>
        <v>-1301674.5614485841</v>
      </c>
      <c r="R810" s="25">
        <f t="array" aca="1" ref="R810" ca="1">INDEX('Lorri 401b'!L:L,MATCH('Retirement Calculator'!A810,'Lorri 401b'!N:N,0),0)</f>
        <v>-6435390.6830910491</v>
      </c>
      <c r="S810" s="25">
        <f t="shared" ca="1" si="787"/>
        <v>-7737065.2445396334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7820.4732791855868</v>
      </c>
      <c r="K811" s="25">
        <f t="shared" si="784"/>
        <v>20171.771259384055</v>
      </c>
      <c r="L811" s="25"/>
      <c r="N811" s="25">
        <f>'Combined Retirement'!$C$18/12</f>
        <v>39153.069999999992</v>
      </c>
      <c r="O811" s="25">
        <f t="shared" si="785"/>
        <v>11160.82546143035</v>
      </c>
      <c r="P811" s="25">
        <f t="shared" si="786"/>
        <v>27992.244538569641</v>
      </c>
      <c r="Q811" s="25">
        <f t="array" aca="1" ref="Q811" ca="1">INDEX('Isaac 401k'!L:L,MATCH('Retirement Calculator'!A811,'Isaac 401k'!N:N,0),0)</f>
        <v>-1314951.2640391353</v>
      </c>
      <c r="R811" s="25">
        <f t="array" aca="1" ref="R811" ca="1">INDEX('Lorri 401b'!L:L,MATCH('Retirement Calculator'!A811,'Lorri 401b'!N:N,0),0)</f>
        <v>-6482460.6312435605</v>
      </c>
      <c r="S811" s="25">
        <f t="shared" ca="1" si="787"/>
        <v>-7797411.895282696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7820.4732791855868</v>
      </c>
      <c r="K812" s="25">
        <f t="shared" si="784"/>
        <v>20171.771259384055</v>
      </c>
      <c r="L812" s="25"/>
      <c r="N812" s="25">
        <f>'Combined Retirement'!$C$18/12</f>
        <v>39153.069999999992</v>
      </c>
      <c r="O812" s="25">
        <f t="shared" si="785"/>
        <v>11160.82546143035</v>
      </c>
      <c r="P812" s="25">
        <f t="shared" si="786"/>
        <v>27992.244538569641</v>
      </c>
      <c r="Q812" s="25">
        <f t="array" aca="1" ref="Q812" ca="1">INDEX('Isaac 401k'!L:L,MATCH('Retirement Calculator'!A812,'Isaac 401k'!N:N,0),0)</f>
        <v>-1328283.2862238139</v>
      </c>
      <c r="R812" s="25">
        <f t="array" aca="1" ref="R812" ca="1">INDEX('Lorri 401b'!L:L,MATCH('Retirement Calculator'!A812,'Lorri 401b'!N:N,0),0)</f>
        <v>-6529726.7041800404</v>
      </c>
      <c r="S812" s="25">
        <f t="shared" ca="1" si="787"/>
        <v>-7858009.9904038543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7820.4732791855868</v>
      </c>
      <c r="K813" s="25">
        <f t="shared" si="784"/>
        <v>20171.771259384055</v>
      </c>
      <c r="L813" s="25"/>
      <c r="N813" s="25">
        <f>'Combined Retirement'!$C$18/12</f>
        <v>39153.069999999992</v>
      </c>
      <c r="O813" s="25">
        <f t="shared" si="785"/>
        <v>11160.82546143035</v>
      </c>
      <c r="P813" s="25">
        <f t="shared" si="786"/>
        <v>27992.244538569641</v>
      </c>
      <c r="Q813" s="25">
        <f t="array" aca="1" ref="Q813" ca="1">INDEX('Isaac 401k'!L:L,MATCH('Retirement Calculator'!A813,'Isaac 401k'!N:N,0),0)</f>
        <v>-1341670.8585009286</v>
      </c>
      <c r="R813" s="25">
        <f t="array" aca="1" ref="R813" ca="1">INDEX('Lorri 401b'!L:L,MATCH('Retirement Calculator'!A813,'Lorri 401b'!N:N,0),0)</f>
        <v>-6577189.7190870885</v>
      </c>
      <c r="S813" s="25">
        <f t="shared" ca="1" si="787"/>
        <v>-7918860.5775880171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7820.4732791855868</v>
      </c>
      <c r="K814" s="25">
        <f t="shared" si="784"/>
        <v>20171.771259384055</v>
      </c>
      <c r="L814" s="25"/>
      <c r="N814" s="25">
        <f>'Combined Retirement'!$C$18/12</f>
        <v>39153.069999999992</v>
      </c>
      <c r="O814" s="25">
        <f t="shared" si="785"/>
        <v>11160.82546143035</v>
      </c>
      <c r="P814" s="25">
        <f t="shared" si="786"/>
        <v>27992.244538569641</v>
      </c>
      <c r="Q814" s="25">
        <f t="array" aca="1" ref="Q814" ca="1">INDEX('Isaac 401k'!L:L,MATCH('Retirement Calculator'!A814,'Isaac 401k'!N:N,0),0)</f>
        <v>-1355114.2123291979</v>
      </c>
      <c r="R814" s="25">
        <f t="array" aca="1" ref="R814" ca="1">INDEX('Lorri 401b'!L:L,MATCH('Retirement Calculator'!A814,'Lorri 401b'!N:N,0),0)</f>
        <v>-6624850.4965562494</v>
      </c>
      <c r="S814" s="25">
        <f t="shared" ca="1" si="787"/>
        <v>-7979964.7088854471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7820.4732791855868</v>
      </c>
      <c r="K815" s="25">
        <f t="shared" si="784"/>
        <v>20171.771259384055</v>
      </c>
      <c r="L815" s="25"/>
      <c r="N815" s="25">
        <f>'Combined Retirement'!$C$18/12</f>
        <v>39153.069999999992</v>
      </c>
      <c r="O815" s="25">
        <f t="shared" si="785"/>
        <v>11160.82546143035</v>
      </c>
      <c r="P815" s="25">
        <f t="shared" si="786"/>
        <v>27992.244538569641</v>
      </c>
      <c r="Q815" s="25">
        <f t="array" aca="1" ref="Q815" ca="1">INDEX('Isaac 401k'!L:L,MATCH('Retirement Calculator'!A815,'Isaac 401k'!N:N,0),0)</f>
        <v>-1368613.5801317517</v>
      </c>
      <c r="R815" s="25">
        <f t="array" aca="1" ref="R815" ca="1">INDEX('Lorri 401b'!L:L,MATCH('Retirement Calculator'!A815,'Lorri 401b'!N:N,0),0)</f>
        <v>-6672709.8605981991</v>
      </c>
      <c r="S815" s="25">
        <f t="shared" ca="1" si="787"/>
        <v>-8041323.4407299506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7820.4732791855868</v>
      </c>
      <c r="K816" s="25">
        <f t="shared" si="784"/>
        <v>20171.771259384055</v>
      </c>
      <c r="L816" s="25"/>
      <c r="N816" s="25">
        <f>'Combined Retirement'!$C$18/12</f>
        <v>39153.069999999992</v>
      </c>
      <c r="O816" s="25">
        <f t="shared" si="785"/>
        <v>11160.82546143035</v>
      </c>
      <c r="P816" s="25">
        <f t="shared" si="786"/>
        <v>27992.244538569641</v>
      </c>
      <c r="Q816" s="25">
        <f t="array" aca="1" ref="Q816" ca="1">INDEX('Isaac 401k'!L:L,MATCH('Retirement Calculator'!A816,'Isaac 401k'!N:N,0),0)</f>
        <v>-1382169.1953001495</v>
      </c>
      <c r="R816" s="25">
        <f t="array" aca="1" ref="R816" ca="1">INDEX('Lorri 401b'!L:L,MATCH('Retirement Calculator'!A816,'Lorri 401b'!N:N,0),0)</f>
        <v>-6720768.6386569897</v>
      </c>
      <c r="S816" s="25">
        <f t="shared" ca="1" si="787"/>
        <v>-8102937.8339571394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7820.4732791855868</v>
      </c>
      <c r="K817" s="25">
        <f t="shared" si="784"/>
        <v>20171.771259384055</v>
      </c>
      <c r="L817" s="25"/>
      <c r="N817" s="25">
        <f>'Combined Retirement'!$C$18/12</f>
        <v>39153.069999999992</v>
      </c>
      <c r="O817" s="25">
        <f t="shared" si="785"/>
        <v>11160.82546143035</v>
      </c>
      <c r="P817" s="25">
        <f t="shared" si="786"/>
        <v>27992.244538569641</v>
      </c>
      <c r="Q817" s="25">
        <f t="array" aca="1" ref="Q817" ca="1">INDEX('Isaac 401k'!L:L,MATCH('Retirement Calculator'!A817,'Isaac 401k'!N:N,0),0)</f>
        <v>-1395781.2921984156</v>
      </c>
      <c r="R817" s="25">
        <f t="array" aca="1" ref="R817" ca="1">INDEX('Lorri 401b'!L:L,MATCH('Retirement Calculator'!A817,'Lorri 401b'!N:N,0),0)</f>
        <v>-6769027.661624359</v>
      </c>
      <c r="S817" s="25">
        <f t="shared" ca="1" si="787"/>
        <v>-8164808.9538227748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7820.4732791855868</v>
      </c>
      <c r="K818" s="25">
        <f t="shared" si="784"/>
        <v>20171.771259384055</v>
      </c>
      <c r="L818" s="25"/>
      <c r="N818" s="25">
        <f>'Combined Retirement'!$C$18/12</f>
        <v>39153.069999999992</v>
      </c>
      <c r="O818" s="25">
        <f t="shared" si="785"/>
        <v>11160.82546143035</v>
      </c>
      <c r="P818" s="25">
        <f t="shared" si="786"/>
        <v>27992.244538569641</v>
      </c>
      <c r="Q818" s="25">
        <f t="array" aca="1" ref="Q818" ca="1">INDEX('Isaac 401k'!L:L,MATCH('Retirement Calculator'!A818,'Isaac 401k'!N:N,0),0)</f>
        <v>-1409450.1061670913</v>
      </c>
      <c r="R818" s="25">
        <f t="array" aca="1" ref="R818" ca="1">INDEX('Lorri 401b'!L:L,MATCH('Retirement Calculator'!A818,'Lorri 401b'!N:N,0),0)</f>
        <v>-6817487.763854092</v>
      </c>
      <c r="S818" s="25">
        <f t="shared" ca="1" si="787"/>
        <v>-8226937.870021183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7820.4732791855868</v>
      </c>
      <c r="K819" s="25">
        <f t="shared" si="784"/>
        <v>20171.771259384055</v>
      </c>
      <c r="L819" s="25"/>
      <c r="N819" s="25">
        <f>'Combined Retirement'!$C$18/12</f>
        <v>39153.069999999992</v>
      </c>
      <c r="O819" s="25">
        <f t="shared" si="785"/>
        <v>11160.82546143035</v>
      </c>
      <c r="P819" s="25">
        <f t="shared" si="786"/>
        <v>27992.244538569641</v>
      </c>
      <c r="Q819" s="25">
        <f t="array" aca="1" ref="Q819" ca="1">INDEX('Isaac 401k'!L:L,MATCH('Retirement Calculator'!A819,'Isaac 401k'!N:N,0),0)</f>
        <v>-1423175.8735273031</v>
      </c>
      <c r="R819" s="25">
        <f t="array" aca="1" ref="R819" ca="1">INDEX('Lorri 401b'!L:L,MATCH('Retirement Calculator'!A819,'Lorri 401b'!N:N,0),0)</f>
        <v>-6866149.7831764491</v>
      </c>
      <c r="S819" s="25">
        <f t="shared" ca="1" si="787"/>
        <v>-8289325.6567037525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7820.4732791855868</v>
      </c>
      <c r="K820" s="25">
        <f t="shared" si="784"/>
        <v>20171.771259384055</v>
      </c>
      <c r="L820" s="25"/>
      <c r="N820" s="25">
        <f>'Combined Retirement'!$C$18/12</f>
        <v>39153.069999999992</v>
      </c>
      <c r="O820" s="25">
        <f t="shared" si="785"/>
        <v>11160.82546143035</v>
      </c>
      <c r="P820" s="25">
        <f t="shared" si="786"/>
        <v>27992.244538569641</v>
      </c>
      <c r="Q820" s="25">
        <f t="array" aca="1" ref="Q820" ca="1">INDEX('Isaac 401k'!L:L,MATCH('Retirement Calculator'!A820,'Isaac 401k'!N:N,0),0)</f>
        <v>-1436958.8315848492</v>
      </c>
      <c r="R820" s="25">
        <f t="array" aca="1" ref="R820" ca="1">INDEX('Lorri 401b'!L:L,MATCH('Retirement Calculator'!A820,'Lorri 401b'!N:N,0),0)</f>
        <v>-6915014.5609126491</v>
      </c>
      <c r="S820" s="25">
        <f t="shared" ca="1" si="787"/>
        <v>-8351973.3924974985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7820.4732791855868</v>
      </c>
      <c r="K821" s="25">
        <f t="shared" si="784"/>
        <v>20171.771259384055</v>
      </c>
      <c r="L821" s="25"/>
      <c r="N821" s="25">
        <f>'Combined Retirement'!$C$18/12</f>
        <v>39153.069999999992</v>
      </c>
      <c r="O821" s="25">
        <f t="shared" si="785"/>
        <v>11160.82546143035</v>
      </c>
      <c r="P821" s="25">
        <f t="shared" si="786"/>
        <v>27992.244538569641</v>
      </c>
      <c r="Q821" s="25">
        <f t="array" aca="1" ref="Q821" ca="1">INDEX('Isaac 401k'!L:L,MATCH('Retirement Calculator'!A821,'Isaac 401k'!N:N,0),0)</f>
        <v>-1450799.2186343016</v>
      </c>
      <c r="R821" s="25">
        <f t="array" aca="1" ref="R821" ca="1">INDEX('Lorri 401b'!L:L,MATCH('Retirement Calculator'!A821,'Lorri 401b'!N:N,0),0)</f>
        <v>-6964082.9418894164</v>
      </c>
      <c r="S821" s="25">
        <f t="shared" ca="1" si="787"/>
        <v>-8414882.1605237182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7820.4732791855868</v>
      </c>
      <c r="K822" s="25">
        <f t="shared" si="784"/>
        <v>20171.771259384055</v>
      </c>
      <c r="L822" s="25"/>
      <c r="N822" s="25">
        <f>'Combined Retirement'!$C$18/12</f>
        <v>39153.069999999992</v>
      </c>
      <c r="O822" s="25">
        <f t="shared" si="785"/>
        <v>11160.82546143035</v>
      </c>
      <c r="P822" s="25">
        <f t="shared" si="786"/>
        <v>27992.244538569641</v>
      </c>
      <c r="Q822" s="25">
        <f t="array" aca="1" ref="Q822" ca="1">INDEX('Isaac 401k'!L:L,MATCH('Retirement Calculator'!A822,'Isaac 401k'!N:N,0),0)</f>
        <v>-1464697.2739631266</v>
      </c>
      <c r="R822" s="25">
        <f t="array" aca="1" ref="R822" ca="1">INDEX('Lorri 401b'!L:L,MATCH('Retirement Calculator'!A822,'Lorri 401b'!N:N,0),0)</f>
        <v>-7013355.7744535869</v>
      </c>
      <c r="S822" s="25">
        <f t="shared" ca="1" si="787"/>
        <v>-8478053.0484167133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7820.4732791855868</v>
      </c>
      <c r="K823" s="25">
        <f t="shared" si="784"/>
        <v>20171.771259384055</v>
      </c>
      <c r="L823" s="25"/>
      <c r="N823" s="25">
        <f>'Combined Retirement'!$C$18/12</f>
        <v>39153.069999999992</v>
      </c>
      <c r="O823" s="25">
        <f t="shared" si="785"/>
        <v>11160.82546143035</v>
      </c>
      <c r="P823" s="25">
        <f t="shared" si="786"/>
        <v>27992.244538569641</v>
      </c>
      <c r="Q823" s="25">
        <f t="array" aca="1" ref="Q823" ca="1">INDEX('Isaac 401k'!L:L,MATCH('Retirement Calculator'!A823,'Isaac 401k'!N:N,0),0)</f>
        <v>-1478653.2378558218</v>
      </c>
      <c r="R823" s="25">
        <f t="array" aca="1" ref="R823" ca="1">INDEX('Lorri 401b'!L:L,MATCH('Retirement Calculator'!A823,'Lorri 401b'!N:N,0),0)</f>
        <v>-7062833.9104867755</v>
      </c>
      <c r="S823" s="25">
        <f t="shared" ca="1" si="787"/>
        <v>-8541487.1483425982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7820.4732791855868</v>
      </c>
      <c r="K824" s="25">
        <f t="shared" si="784"/>
        <v>20171.771259384055</v>
      </c>
      <c r="L824" s="25"/>
      <c r="N824" s="25">
        <f>'Combined Retirement'!$C$18/12</f>
        <v>39153.069999999992</v>
      </c>
      <c r="O824" s="25">
        <f t="shared" si="785"/>
        <v>11160.82546143035</v>
      </c>
      <c r="P824" s="25">
        <f t="shared" si="786"/>
        <v>27992.244538569641</v>
      </c>
      <c r="Q824" s="25">
        <f t="array" aca="1" ref="Q824" ca="1">INDEX('Isaac 401k'!L:L,MATCH('Retirement Calculator'!A824,'Isaac 401k'!N:N,0),0)</f>
        <v>-1492667.35159807</v>
      </c>
      <c r="R824" s="25">
        <f t="array" aca="1" ref="R824" ca="1">INDEX('Lorri 401b'!L:L,MATCH('Retirement Calculator'!A824,'Lorri 401b'!N:N,0),0)</f>
        <v>-7112518.205420102</v>
      </c>
      <c r="S824" s="25">
        <f t="shared" ca="1" si="787"/>
        <v>-8605185.557018172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7820.4732791855868</v>
      </c>
      <c r="K825" s="25">
        <f t="shared" si="784"/>
        <v>20171.771259384055</v>
      </c>
      <c r="L825" s="25"/>
      <c r="N825" s="25">
        <f>'Combined Retirement'!$C$18/12</f>
        <v>39153.069999999992</v>
      </c>
      <c r="O825" s="25">
        <f t="shared" si="785"/>
        <v>11160.82546143035</v>
      </c>
      <c r="P825" s="25">
        <f t="shared" si="786"/>
        <v>27992.244538569641</v>
      </c>
      <c r="Q825" s="25">
        <f t="array" aca="1" ref="Q825" ca="1">INDEX('Isaac 401k'!L:L,MATCH('Retirement Calculator'!A825,'Isaac 401k'!N:N,0),0)</f>
        <v>-1506739.8574809108</v>
      </c>
      <c r="R825" s="25">
        <f t="array" aca="1" ref="R825" ca="1">INDEX('Lorri 401b'!L:L,MATCH('Retirement Calculator'!A825,'Lorri 401b'!N:N,0),0)</f>
        <v>-7162409.5182489837</v>
      </c>
      <c r="S825" s="25">
        <f t="shared" ca="1" si="787"/>
        <v>-8669149.3757298943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7820.4732791855868</v>
      </c>
      <c r="K826" s="25">
        <f t="shared" si="784"/>
        <v>20171.771259384055</v>
      </c>
      <c r="L826" s="25"/>
      <c r="N826" s="25">
        <f>'Combined Retirement'!$C$18/12</f>
        <v>39153.069999999992</v>
      </c>
      <c r="O826" s="25">
        <f t="shared" si="785"/>
        <v>11160.82546143035</v>
      </c>
      <c r="P826" s="25">
        <f t="shared" si="786"/>
        <v>27992.244538569641</v>
      </c>
      <c r="Q826" s="25">
        <f t="array" aca="1" ref="Q826" ca="1">INDEX('Isaac 401k'!L:L,MATCH('Retirement Calculator'!A826,'Isaac 401k'!N:N,0),0)</f>
        <v>-1520870.9988049301</v>
      </c>
      <c r="R826" s="25">
        <f t="array" aca="1" ref="R826" ca="1">INDEX('Lorri 401b'!L:L,MATCH('Retirement Calculator'!A826,'Lorri 401b'!N:N,0),0)</f>
        <v>-7212508.7115479857</v>
      </c>
      <c r="S826" s="25">
        <f t="shared" ca="1" si="787"/>
        <v>-8733379.7103529163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7820.4732791855868</v>
      </c>
      <c r="K827" s="25">
        <f t="shared" si="784"/>
        <v>20171.771259384055</v>
      </c>
      <c r="L827" s="25"/>
      <c r="N827" s="25">
        <f>'Combined Retirement'!$C$18/12</f>
        <v>39153.069999999992</v>
      </c>
      <c r="O827" s="25">
        <f t="shared" si="785"/>
        <v>11160.82546143035</v>
      </c>
      <c r="P827" s="25">
        <f t="shared" si="786"/>
        <v>27992.244538569641</v>
      </c>
      <c r="Q827" s="25">
        <f t="array" aca="1" ref="Q827" ca="1">INDEX('Isaac 401k'!L:L,MATCH('Retirement Calculator'!A827,'Isaac 401k'!N:N,0),0)</f>
        <v>-1535061.0198844662</v>
      </c>
      <c r="R827" s="25">
        <f t="array" aca="1" ref="R827" ca="1">INDEX('Lorri 401b'!L:L,MATCH('Retirement Calculator'!A827,'Lorri 401b'!N:N,0),0)</f>
        <v>-7262816.6514857337</v>
      </c>
      <c r="S827" s="25">
        <f t="shared" ca="1" si="787"/>
        <v>-8797877.6713702008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7820.4732791855868</v>
      </c>
      <c r="K828" s="25">
        <f t="shared" si="784"/>
        <v>20171.771259384055</v>
      </c>
      <c r="L828" s="25"/>
      <c r="N828" s="25">
        <f>'Combined Retirement'!$C$18/12</f>
        <v>39153.069999999992</v>
      </c>
      <c r="O828" s="25">
        <f t="shared" si="785"/>
        <v>11160.82546143035</v>
      </c>
      <c r="P828" s="25">
        <f t="shared" si="786"/>
        <v>27992.244538569641</v>
      </c>
      <c r="Q828" s="25">
        <f t="array" aca="1" ref="Q828" ca="1">INDEX('Isaac 401k'!L:L,MATCH('Retirement Calculator'!A828,'Isaac 401k'!N:N,0),0)</f>
        <v>-1549310.1660518337</v>
      </c>
      <c r="R828" s="25">
        <f t="array" aca="1" ref="R828" ca="1">INDEX('Lorri 401b'!L:L,MATCH('Retirement Calculator'!A828,'Lorri 401b'!N:N,0),0)</f>
        <v>-7313334.2078398895</v>
      </c>
      <c r="S828" s="25">
        <f t="shared" ca="1" si="787"/>
        <v>-8862644.3738917224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7820.4732791855868</v>
      </c>
      <c r="K829" s="25">
        <f t="shared" si="784"/>
        <v>20171.771259384055</v>
      </c>
      <c r="L829" s="25"/>
      <c r="N829" s="25">
        <f>'Combined Retirement'!$C$18/12</f>
        <v>39153.069999999992</v>
      </c>
      <c r="O829" s="25">
        <f t="shared" si="785"/>
        <v>11160.82546143035</v>
      </c>
      <c r="P829" s="25">
        <f t="shared" si="786"/>
        <v>27992.244538569641</v>
      </c>
      <c r="Q829" s="25">
        <f t="array" aca="1" ref="Q829" ca="1">INDEX('Isaac 401k'!L:L,MATCH('Retirement Calculator'!A829,'Isaac 401k'!N:N,0),0)</f>
        <v>-1563618.6836615652</v>
      </c>
      <c r="R829" s="25">
        <f t="array" aca="1" ref="R829" ca="1">INDEX('Lorri 401b'!L:L,MATCH('Retirement Calculator'!A829,'Lorri 401b'!N:N,0),0)</f>
        <v>-7364062.254012187</v>
      </c>
      <c r="S829" s="25">
        <f t="shared" ca="1" si="787"/>
        <v>-8927680.9376737513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7820.4732791855868</v>
      </c>
      <c r="K830" s="25">
        <f t="shared" si="784"/>
        <v>20171.771259384055</v>
      </c>
      <c r="L830" s="25"/>
      <c r="N830" s="25">
        <f>'Combined Retirement'!$C$18/12</f>
        <v>39153.069999999992</v>
      </c>
      <c r="O830" s="25">
        <f t="shared" si="785"/>
        <v>11160.82546143035</v>
      </c>
      <c r="P830" s="25">
        <f t="shared" si="786"/>
        <v>27992.244538569641</v>
      </c>
      <c r="Q830" s="25">
        <f t="array" aca="1" ref="Q830" ca="1">INDEX('Isaac 401k'!L:L,MATCH('Retirement Calculator'!A830,'Isaac 401k'!N:N,0),0)</f>
        <v>-1577986.8200946706</v>
      </c>
      <c r="R830" s="25">
        <f t="array" aca="1" ref="R830" ca="1">INDEX('Lorri 401b'!L:L,MATCH('Retirement Calculator'!A830,'Lorri 401b'!N:N,0),0)</f>
        <v>-7415001.667043536</v>
      </c>
      <c r="S830" s="25">
        <f t="shared" ca="1" si="787"/>
        <v>-8992988.4871382061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7820.4732791855868</v>
      </c>
      <c r="K831" s="25">
        <f t="shared" si="784"/>
        <v>20171.771259384055</v>
      </c>
      <c r="L831" s="25"/>
      <c r="N831" s="25">
        <f>'Combined Retirement'!$C$18/12</f>
        <v>39153.069999999992</v>
      </c>
      <c r="O831" s="25">
        <f t="shared" si="785"/>
        <v>11160.82546143035</v>
      </c>
      <c r="P831" s="25">
        <f t="shared" si="786"/>
        <v>27992.244538569641</v>
      </c>
      <c r="Q831" s="25">
        <f t="array" aca="1" ref="Q831" ca="1">INDEX('Isaac 401k'!L:L,MATCH('Retirement Calculator'!A831,'Isaac 401k'!N:N,0),0)</f>
        <v>-1592414.8237629139</v>
      </c>
      <c r="R831" s="25">
        <f t="array" aca="1" ref="R831" ca="1">INDEX('Lorri 401b'!L:L,MATCH('Retirement Calculator'!A831,'Lorri 401b'!N:N,0),0)</f>
        <v>-7466153.3276291825</v>
      </c>
      <c r="S831" s="25">
        <f t="shared" ca="1" si="787"/>
        <v>-9058568.1513920967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7820.4732791855868</v>
      </c>
      <c r="K832" s="25">
        <f t="shared" si="784"/>
        <v>20171.771259384055</v>
      </c>
      <c r="L832" s="25"/>
      <c r="N832" s="25">
        <f>'Combined Retirement'!$C$18/12</f>
        <v>39153.069999999992</v>
      </c>
      <c r="O832" s="25">
        <f t="shared" si="785"/>
        <v>11160.82546143035</v>
      </c>
      <c r="P832" s="25">
        <f t="shared" si="786"/>
        <v>27992.244538569641</v>
      </c>
      <c r="Q832" s="25">
        <f t="array" aca="1" ref="Q832" ca="1">INDEX('Isaac 401k'!L:L,MATCH('Retirement Calculator'!A832,'Isaac 401k'!N:N,0),0)</f>
        <v>-1606902.9441131083</v>
      </c>
      <c r="R832" s="25">
        <f t="array" aca="1" ref="R832" ca="1">INDEX('Lorri 401b'!L:L,MATCH('Retirement Calculator'!A832,'Lorri 401b'!N:N,0),0)</f>
        <v>-7517518.1201339355</v>
      </c>
      <c r="S832" s="25">
        <f t="shared" ca="1" si="787"/>
        <v>-9124421.0642470438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7820.4732791855868</v>
      </c>
      <c r="K833" s="25">
        <f t="shared" si="784"/>
        <v>20171.771259384055</v>
      </c>
      <c r="L833" s="25"/>
      <c r="N833" s="25">
        <f>'Combined Retirement'!$C$18/12</f>
        <v>39153.069999999992</v>
      </c>
      <c r="O833" s="25">
        <f t="shared" si="785"/>
        <v>11160.82546143035</v>
      </c>
      <c r="P833" s="25">
        <f t="shared" si="786"/>
        <v>27992.244538569641</v>
      </c>
      <c r="Q833" s="25">
        <f t="array" aca="1" ref="Q833" ca="1">INDEX('Isaac 401k'!L:L,MATCH('Retirement Calculator'!A833,'Isaac 401k'!N:N,0),0)</f>
        <v>-1621451.4316314284</v>
      </c>
      <c r="R833" s="25">
        <f t="array" aca="1" ref="R833" ca="1">INDEX('Lorri 401b'!L:L,MATCH('Retirement Calculator'!A833,'Lorri 401b'!N:N,0),0)</f>
        <v>-7569096.9326074589</v>
      </c>
      <c r="S833" s="25">
        <f t="shared" ca="1" si="787"/>
        <v>-9190548.364238888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7820.4732791855868</v>
      </c>
      <c r="K834" s="25">
        <f t="shared" si="784"/>
        <v>20171.771259384055</v>
      </c>
      <c r="L834" s="25"/>
      <c r="N834" s="25">
        <f>'Combined Retirement'!$C$18/12</f>
        <v>39153.069999999992</v>
      </c>
      <c r="O834" s="25">
        <f t="shared" si="785"/>
        <v>11160.82546143035</v>
      </c>
      <c r="P834" s="25">
        <f t="shared" si="786"/>
        <v>27992.244538569641</v>
      </c>
      <c r="Q834" s="25">
        <f t="array" aca="1" ref="Q834" ca="1">INDEX('Isaac 401k'!L:L,MATCH('Retirement Calculator'!A834,'Isaac 401k'!N:N,0),0)</f>
        <v>-1636060.5378477415</v>
      </c>
      <c r="R834" s="25">
        <f t="array" aca="1" ref="R834" ca="1">INDEX('Lorri 401b'!L:L,MATCH('Retirement Calculator'!A834,'Lorri 401b'!N:N,0),0)</f>
        <v>-7620890.6567996219</v>
      </c>
      <c r="S834" s="25">
        <f t="shared" ca="1" si="787"/>
        <v>-9256951.1946473643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7820.4732791855868</v>
      </c>
      <c r="K835" s="25">
        <f t="shared" si="784"/>
        <v>20171.771259384055</v>
      </c>
      <c r="L835" s="25"/>
      <c r="N835" s="25">
        <f>'Combined Retirement'!$C$18/12</f>
        <v>39153.069999999992</v>
      </c>
      <c r="O835" s="25">
        <f t="shared" si="785"/>
        <v>11160.82546143035</v>
      </c>
      <c r="P835" s="25">
        <f t="shared" si="786"/>
        <v>27992.244538569641</v>
      </c>
      <c r="Q835" s="25">
        <f t="array" aca="1" ref="Q835" ca="1">INDEX('Isaac 401k'!L:L,MATCH('Retirement Calculator'!A835,'Isaac 401k'!N:N,0),0)</f>
        <v>-1650730.5153399559</v>
      </c>
      <c r="R835" s="25">
        <f t="array" aca="1" ref="R835" ca="1">INDEX('Lorri 401b'!L:L,MATCH('Retirement Calculator'!A835,'Lorri 401b'!N:N,0),0)</f>
        <v>-7672900.1881759185</v>
      </c>
      <c r="S835" s="25">
        <f t="shared" ca="1" si="787"/>
        <v>-9323630.7035158742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7820.4732791855868</v>
      </c>
      <c r="K836" s="25">
        <f t="shared" si="784"/>
        <v>20171.771259384055</v>
      </c>
      <c r="L836" s="25"/>
      <c r="N836" s="25">
        <f>'Combined Retirement'!$C$18/12</f>
        <v>39153.069999999992</v>
      </c>
      <c r="O836" s="25">
        <f t="shared" si="785"/>
        <v>11160.82546143035</v>
      </c>
      <c r="P836" s="25">
        <f t="shared" si="786"/>
        <v>27992.244538569641</v>
      </c>
      <c r="Q836" s="25">
        <f t="array" aca="1" ref="Q836" ca="1">INDEX('Isaac 401k'!L:L,MATCH('Retirement Calculator'!A836,'Isaac 401k'!N:N,0),0)</f>
        <v>-1665461.617738388</v>
      </c>
      <c r="R836" s="25">
        <f t="array" aca="1" ref="R836" ca="1">INDEX('Lorri 401b'!L:L,MATCH('Retirement Calculator'!A836,'Lorri 401b'!N:N,0),0)</f>
        <v>-7725126.4259329494</v>
      </c>
      <c r="S836" s="25">
        <f t="shared" ca="1" si="787"/>
        <v>-9390588.0436713379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7820.4732791855868</v>
      </c>
      <c r="K837" s="25">
        <f t="shared" si="784"/>
        <v>20171.771259384055</v>
      </c>
      <c r="L837" s="25"/>
      <c r="N837" s="25">
        <f>'Combined Retirement'!$C$18/12</f>
        <v>39153.069999999992</v>
      </c>
      <c r="O837" s="25">
        <f t="shared" si="785"/>
        <v>11160.82546143035</v>
      </c>
      <c r="P837" s="25">
        <f t="shared" si="786"/>
        <v>27992.244538569641</v>
      </c>
      <c r="Q837" s="25">
        <f t="array" aca="1" ref="Q837" ca="1">INDEX('Isaac 401k'!L:L,MATCH('Retirement Calculator'!A837,'Isaac 401k'!N:N,0),0)</f>
        <v>-1680254.0997301468</v>
      </c>
      <c r="R837" s="25">
        <f t="array" aca="1" ref="R837" ca="1">INDEX('Lorri 401b'!L:L,MATCH('Retirement Calculator'!A837,'Lorri 401b'!N:N,0),0)</f>
        <v>-7777570.273013968</v>
      </c>
      <c r="S837" s="25">
        <f t="shared" ca="1" si="787"/>
        <v>-9457824.3727441151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7820.4732791855868</v>
      </c>
      <c r="K838" s="25">
        <f t="shared" si="784"/>
        <v>20171.771259384055</v>
      </c>
      <c r="L838" s="25"/>
      <c r="N838" s="25">
        <f>'Combined Retirement'!$C$18/12</f>
        <v>39153.069999999992</v>
      </c>
      <c r="O838" s="25">
        <f t="shared" si="785"/>
        <v>11160.82546143035</v>
      </c>
      <c r="P838" s="25">
        <f t="shared" si="786"/>
        <v>27992.244538569641</v>
      </c>
      <c r="Q838" s="25">
        <f t="array" aca="1" ref="Q838" ca="1">INDEX('Isaac 401k'!L:L,MATCH('Retirement Calculator'!A838,'Isaac 401k'!N:N,0),0)</f>
        <v>-1695108.217063538</v>
      </c>
      <c r="R838" s="25">
        <f t="array" aca="1" ref="R838" ca="1">INDEX('Lorri 401b'!L:L,MATCH('Retirement Calculator'!A838,'Lorri 401b'!N:N,0),0)</f>
        <v>-7830232.6361244908</v>
      </c>
      <c r="S838" s="25">
        <f t="shared" ca="1" si="787"/>
        <v>-9525340.8531880286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7820.4732791855868</v>
      </c>
      <c r="K839" s="25">
        <f t="shared" si="784"/>
        <v>20171.771259384055</v>
      </c>
      <c r="L839" s="25"/>
      <c r="N839" s="25">
        <f>'Combined Retirement'!$C$18/12</f>
        <v>39153.069999999992</v>
      </c>
      <c r="O839" s="25">
        <f t="shared" si="785"/>
        <v>11160.82546143035</v>
      </c>
      <c r="P839" s="25">
        <f t="shared" si="786"/>
        <v>27992.244538569641</v>
      </c>
      <c r="Q839" s="25">
        <f t="array" aca="1" ref="Q839" ca="1">INDEX('Isaac 401k'!L:L,MATCH('Retirement Calculator'!A839,'Isaac 401k'!N:N,0),0)</f>
        <v>-1710024.226552485</v>
      </c>
      <c r="R839" s="25">
        <f t="array" aca="1" ref="R839" ca="1">INDEX('Lorri 401b'!L:L,MATCH('Retirement Calculator'!A839,'Lorri 401b'!N:N,0),0)</f>
        <v>-7883114.4257479748</v>
      </c>
      <c r="S839" s="25">
        <f t="shared" ca="1" si="787"/>
        <v>-9593138.6523004603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7820.4732791855868</v>
      </c>
      <c r="K840" s="25">
        <f t="shared" si="784"/>
        <v>20171.771259384055</v>
      </c>
      <c r="L840" s="25"/>
      <c r="N840" s="25">
        <f>'Combined Retirement'!$C$18/12</f>
        <v>39153.069999999992</v>
      </c>
      <c r="O840" s="25">
        <f t="shared" si="785"/>
        <v>11160.82546143035</v>
      </c>
      <c r="P840" s="25">
        <f t="shared" si="786"/>
        <v>27992.244538569641</v>
      </c>
      <c r="Q840" s="25">
        <f t="array" aca="1" ref="Q840" ca="1">INDEX('Isaac 401k'!L:L,MATCH('Retirement Calculator'!A840,'Isaac 401k'!N:N,0),0)</f>
        <v>-1725002.3860809694</v>
      </c>
      <c r="R840" s="25">
        <f t="array" aca="1" ref="R840" ca="1">INDEX('Lorri 401b'!L:L,MATCH('Retirement Calculator'!A840,'Lorri 401b'!N:N,0),0)</f>
        <v>-7936216.5561615564</v>
      </c>
      <c r="S840" s="25">
        <f t="shared" ca="1" si="787"/>
        <v>-9661218.9422425255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7820.4732791855868</v>
      </c>
      <c r="K841" s="25">
        <f t="shared" si="784"/>
        <v>20171.771259384055</v>
      </c>
      <c r="L841" s="25"/>
      <c r="N841" s="25">
        <f>'Combined Retirement'!$C$18/12</f>
        <v>39153.069999999992</v>
      </c>
      <c r="O841" s="25">
        <f t="shared" si="785"/>
        <v>11160.82546143035</v>
      </c>
      <c r="P841" s="25">
        <f t="shared" si="786"/>
        <v>27992.244538569641</v>
      </c>
      <c r="Q841" s="25">
        <f t="array" aca="1" ref="Q841" ca="1">INDEX('Isaac 401k'!L:L,MATCH('Retirement Calculator'!A841,'Isaac 401k'!N:N,0),0)</f>
        <v>-1740042.9546074888</v>
      </c>
      <c r="R841" s="25">
        <f t="array" aca="1" ref="R841" ca="1">INDEX('Lorri 401b'!L:L,MATCH('Retirement Calculator'!A841,'Lorri 401b'!N:N,0),0)</f>
        <v>-7989539.9454518612</v>
      </c>
      <c r="S841" s="25">
        <f t="shared" ca="1" si="787"/>
        <v>-9729582.9000593498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7820.4732791855868</v>
      </c>
      <c r="K842" s="25">
        <f t="shared" si="784"/>
        <v>20171.771259384055</v>
      </c>
      <c r="L842" s="25"/>
      <c r="N842" s="25">
        <f>'Combined Retirement'!$C$18/12</f>
        <v>39153.069999999992</v>
      </c>
      <c r="O842" s="25">
        <f t="shared" si="785"/>
        <v>11160.82546143035</v>
      </c>
      <c r="P842" s="25">
        <f t="shared" si="786"/>
        <v>27992.244538569641</v>
      </c>
      <c r="Q842" s="25">
        <f t="array" aca="1" ref="Q842" ca="1">INDEX('Isaac 401k'!L:L,MATCH('Retirement Calculator'!A842,'Isaac 401k'!N:N,0),0)</f>
        <v>-1755146.1921695357</v>
      </c>
      <c r="R842" s="25">
        <f t="array" aca="1" ref="R842" ca="1">INDEX('Lorri 401b'!L:L,MATCH('Retirement Calculator'!A842,'Lorri 401b'!N:N,0),0)</f>
        <v>-8043085.5155308759</v>
      </c>
      <c r="S842" s="25">
        <f t="shared" ca="1" si="787"/>
        <v>-9798231.7077004109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7820.4732791855868</v>
      </c>
      <c r="K843" s="25">
        <f t="shared" si="784"/>
        <v>20171.771259384055</v>
      </c>
      <c r="L843" s="25"/>
      <c r="N843" s="25">
        <f>'Combined Retirement'!$C$18/12</f>
        <v>39153.069999999992</v>
      </c>
      <c r="O843" s="25">
        <f t="shared" si="785"/>
        <v>11160.82546143035</v>
      </c>
      <c r="P843" s="25">
        <f t="shared" si="786"/>
        <v>27992.244538569641</v>
      </c>
      <c r="Q843" s="25">
        <f t="array" aca="1" ref="Q843" ca="1">INDEX('Isaac 401k'!L:L,MATCH('Retirement Calculator'!A843,'Isaac 401k'!N:N,0),0)</f>
        <v>-1770312.359888091</v>
      </c>
      <c r="R843" s="25">
        <f t="array" aca="1" ref="R843" ca="1">INDEX('Lorri 401b'!L:L,MATCH('Retirement Calculator'!A843,'Lorri 401b'!N:N,0),0)</f>
        <v>-8096854.1921518864</v>
      </c>
      <c r="S843" s="25">
        <f t="shared" ca="1" si="787"/>
        <v>-9867166.5520399772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7820.4732791855868</v>
      </c>
      <c r="K844" s="25">
        <f t="shared" si="784"/>
        <v>20171.771259384055</v>
      </c>
      <c r="L844" s="25"/>
      <c r="N844" s="25">
        <f>'Combined Retirement'!$C$18/12</f>
        <v>39153.069999999992</v>
      </c>
      <c r="O844" s="25">
        <f t="shared" si="785"/>
        <v>11160.82546143035</v>
      </c>
      <c r="P844" s="25">
        <f t="shared" si="786"/>
        <v>27992.244538569641</v>
      </c>
      <c r="Q844" s="25">
        <f t="array" aca="1" ref="Q844" ca="1">INDEX('Isaac 401k'!L:L,MATCH('Retirement Calculator'!A844,'Isaac 401k'!N:N,0),0)</f>
        <v>-1785541.7199721402</v>
      </c>
      <c r="R844" s="25">
        <f t="array" aca="1" ref="R844" ca="1">INDEX('Lorri 401b'!L:L,MATCH('Retirement Calculator'!A844,'Lorri 401b'!N:N,0),0)</f>
        <v>-8150846.9049254842</v>
      </c>
      <c r="S844" s="25">
        <f t="shared" ca="1" si="787"/>
        <v>-9936388.6248976253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7820.4732791855868</v>
      </c>
      <c r="K845" s="25">
        <f t="shared" si="784"/>
        <v>20171.771259384055</v>
      </c>
      <c r="L845" s="25"/>
      <c r="N845" s="25">
        <f>'Combined Retirement'!$C$18/12</f>
        <v>39153.069999999992</v>
      </c>
      <c r="O845" s="25">
        <f t="shared" si="785"/>
        <v>11160.82546143035</v>
      </c>
      <c r="P845" s="25">
        <f t="shared" si="786"/>
        <v>27992.244538569641</v>
      </c>
      <c r="Q845" s="25">
        <f t="array" aca="1" ref="Q845" ca="1">INDEX('Isaac 401k'!L:L,MATCH('Retirement Calculator'!A845,'Isaac 401k'!N:N,0),0)</f>
        <v>-1800834.5357232064</v>
      </c>
      <c r="R845" s="25">
        <f t="array" aca="1" ref="R845" ca="1">INDEX('Lorri 401b'!L:L,MATCH('Retirement Calculator'!A845,'Lorri 401b'!N:N,0),0)</f>
        <v>-8205064.5873356387</v>
      </c>
      <c r="S845" s="25">
        <f t="shared" ca="1" si="787"/>
        <v>-10005899.123058844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7820.4732791855868</v>
      </c>
      <c r="K846" s="25">
        <f t="shared" si="784"/>
        <v>20171.771259384055</v>
      </c>
      <c r="L846" s="25"/>
      <c r="N846" s="25">
        <f>'Combined Retirement'!$C$18/12</f>
        <v>39153.069999999992</v>
      </c>
      <c r="O846" s="25">
        <f t="shared" si="785"/>
        <v>11160.82546143035</v>
      </c>
      <c r="P846" s="25">
        <f t="shared" si="786"/>
        <v>27992.244538569641</v>
      </c>
      <c r="Q846" s="25">
        <f t="array" aca="1" ref="Q846" ca="1">INDEX('Isaac 401k'!L:L,MATCH('Retirement Calculator'!A846,'Isaac 401k'!N:N,0),0)</f>
        <v>-1816191.0715399019</v>
      </c>
      <c r="R846" s="25">
        <f t="array" aca="1" ref="R846" ca="1">INDEX('Lorri 401b'!L:L,MATCH('Retirement Calculator'!A846,'Lorri 401b'!N:N,0),0)</f>
        <v>-8259508.1767558353</v>
      </c>
      <c r="S846" s="25">
        <f t="shared" ca="1" si="787"/>
        <v>-10075699.248295737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7820.4732791855868</v>
      </c>
      <c r="K847" s="25">
        <f t="shared" si="784"/>
        <v>20171.771259384055</v>
      </c>
      <c r="L847" s="25"/>
      <c r="N847" s="25">
        <f>'Combined Retirement'!$C$18/12</f>
        <v>39153.069999999992</v>
      </c>
      <c r="O847" s="25">
        <f t="shared" si="785"/>
        <v>11160.82546143035</v>
      </c>
      <c r="P847" s="25">
        <f t="shared" si="786"/>
        <v>27992.244538569641</v>
      </c>
      <c r="Q847" s="25">
        <f t="array" aca="1" ref="Q847" ca="1">INDEX('Isaac 401k'!L:L,MATCH('Retirement Calculator'!A847,'Isaac 401k'!N:N,0),0)</f>
        <v>-1831611.5929225003</v>
      </c>
      <c r="R847" s="25">
        <f t="array" aca="1" ref="R847" ca="1">INDEX('Lorri 401b'!L:L,MATCH('Retirement Calculator'!A847,'Lorri 401b'!N:N,0),0)</f>
        <v>-8314178.6144652832</v>
      </c>
      <c r="S847" s="25">
        <f t="shared" ca="1" si="787"/>
        <v>-10145790.207387783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7820.4732791855868</v>
      </c>
      <c r="K848" s="25">
        <f t="shared" si="784"/>
        <v>20171.771259384055</v>
      </c>
      <c r="L848" s="25"/>
      <c r="N848" s="25">
        <f>'Combined Retirement'!$C$18/12</f>
        <v>39153.069999999992</v>
      </c>
      <c r="O848" s="25">
        <f t="shared" si="785"/>
        <v>11160.82546143035</v>
      </c>
      <c r="P848" s="25">
        <f t="shared" si="786"/>
        <v>27992.244538569641</v>
      </c>
      <c r="Q848" s="25">
        <f t="array" aca="1" ref="Q848" ca="1">INDEX('Isaac 401k'!L:L,MATCH('Retirement Calculator'!A848,'Isaac 401k'!N:N,0),0)</f>
        <v>-1847096.3664775263</v>
      </c>
      <c r="R848" s="25">
        <f t="array" aca="1" ref="R848" ca="1">INDEX('Lorri 401b'!L:L,MATCH('Retirement Calculator'!A848,'Lorri 401b'!N:N,0),0)</f>
        <v>-8369076.8456651866</v>
      </c>
      <c r="S848" s="25">
        <f t="shared" ca="1" si="787"/>
        <v>-10216173.212142713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7820.4732791855868</v>
      </c>
      <c r="K849" s="25">
        <f t="shared" si="784"/>
        <v>20171.771259384055</v>
      </c>
      <c r="L849" s="25"/>
      <c r="N849" s="25">
        <f>'Combined Retirement'!$C$18/12</f>
        <v>39153.069999999992</v>
      </c>
      <c r="O849" s="25">
        <f t="shared" si="785"/>
        <v>11160.82546143035</v>
      </c>
      <c r="P849" s="25">
        <f t="shared" si="786"/>
        <v>27992.244538569641</v>
      </c>
      <c r="Q849" s="25">
        <f t="array" aca="1" ref="Q849" ca="1">INDEX('Isaac 401k'!L:L,MATCH('Retirement Calculator'!A849,'Isaac 401k'!N:N,0),0)</f>
        <v>-1862645.6599223649</v>
      </c>
      <c r="R849" s="25">
        <f t="array" aca="1" ref="R849" ca="1">INDEX('Lorri 401b'!L:L,MATCH('Retirement Calculator'!A849,'Lorri 401b'!N:N,0),0)</f>
        <v>-8424203.8194950894</v>
      </c>
      <c r="S849" s="25">
        <f t="shared" ca="1" si="787"/>
        <v>-10286849.479417454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7820.4732791855868</v>
      </c>
      <c r="K850" s="25">
        <f t="shared" si="784"/>
        <v>20171.771259384055</v>
      </c>
      <c r="L850" s="25"/>
      <c r="N850" s="25">
        <f>'Combined Retirement'!$C$18/12</f>
        <v>39153.069999999992</v>
      </c>
      <c r="O850" s="25">
        <f t="shared" si="785"/>
        <v>11160.82546143035</v>
      </c>
      <c r="P850" s="25">
        <f t="shared" si="786"/>
        <v>27992.244538569641</v>
      </c>
      <c r="Q850" s="25">
        <f t="array" aca="1" ref="Q850" ca="1">INDEX('Isaac 401k'!L:L,MATCH('Retirement Calculator'!A850,'Isaac 401k'!N:N,0),0)</f>
        <v>-1878259.7420898902</v>
      </c>
      <c r="R850" s="25">
        <f t="array" aca="1" ref="R850" ca="1">INDEX('Lorri 401b'!L:L,MATCH('Retirement Calculator'!A850,'Lorri 401b'!N:N,0),0)</f>
        <v>-8479560.4890492838</v>
      </c>
      <c r="S850" s="25">
        <f t="shared" ca="1" si="787"/>
        <v>-10357820.231139174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7820.4732791855868</v>
      </c>
      <c r="K851" s="25">
        <f t="shared" si="784"/>
        <v>20171.771259384055</v>
      </c>
      <c r="L851" s="25"/>
      <c r="N851" s="25">
        <f>'Combined Retirement'!$C$18/12</f>
        <v>39153.069999999992</v>
      </c>
      <c r="O851" s="25">
        <f t="shared" si="785"/>
        <v>11160.82546143035</v>
      </c>
      <c r="P851" s="25">
        <f t="shared" si="786"/>
        <v>27992.244538569641</v>
      </c>
      <c r="Q851" s="25">
        <f t="array" aca="1" ref="Q851" ca="1">INDEX('Isaac 401k'!L:L,MATCH('Retirement Calculator'!A851,'Isaac 401k'!N:N,0),0)</f>
        <v>-1893938.8829331135</v>
      </c>
      <c r="R851" s="25">
        <f t="array" aca="1" ref="R851" ca="1">INDEX('Lorri 401b'!L:L,MATCH('Retirement Calculator'!A851,'Lorri 401b'!N:N,0),0)</f>
        <v>-8535147.811393287</v>
      </c>
      <c r="S851" s="25">
        <f t="shared" ca="1" si="787"/>
        <v>-10429086.694326401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7820.4732791855868</v>
      </c>
      <c r="K852" s="25">
        <f t="shared" si="784"/>
        <v>20171.771259384055</v>
      </c>
      <c r="L852" s="25"/>
      <c r="N852" s="25">
        <f>'Combined Retirement'!$C$18/12</f>
        <v>39153.069999999992</v>
      </c>
      <c r="O852" s="25">
        <f t="shared" si="785"/>
        <v>11160.82546143035</v>
      </c>
      <c r="P852" s="25">
        <f t="shared" si="786"/>
        <v>27992.244538569641</v>
      </c>
      <c r="Q852" s="25">
        <f t="array" aca="1" ref="Q852" ca="1">INDEX('Isaac 401k'!L:L,MATCH('Retirement Calculator'!A852,'Isaac 401k'!N:N,0),0)</f>
        <v>-1909683.3535298503</v>
      </c>
      <c r="R852" s="25">
        <f t="array" aca="1" ref="R852" ca="1">INDEX('Lorri 401b'!L:L,MATCH('Retirement Calculator'!A852,'Lorri 401b'!N:N,0),0)</f>
        <v>-8590966.7475803904</v>
      </c>
      <c r="S852" s="25">
        <f t="shared" ca="1" si="787"/>
        <v>-10500650.10111024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7820.4732791855868</v>
      </c>
      <c r="K853" s="25">
        <f t="shared" si="784"/>
        <v>20171.771259384055</v>
      </c>
      <c r="L853" s="25"/>
      <c r="N853" s="25">
        <f>'Combined Retirement'!$C$18/12</f>
        <v>39153.069999999992</v>
      </c>
      <c r="O853" s="25">
        <f t="shared" si="785"/>
        <v>11160.82546143035</v>
      </c>
      <c r="P853" s="25">
        <f t="shared" si="786"/>
        <v>27992.244538569641</v>
      </c>
      <c r="Q853" s="25">
        <f t="array" aca="1" ref="Q853" ca="1">INDEX('Isaac 401k'!L:L,MATCH('Retirement Calculator'!A853,'Isaac 401k'!N:N,0),0)</f>
        <v>-1925493.4260874069</v>
      </c>
      <c r="R853" s="25">
        <f t="array" aca="1" ref="R853" ca="1">INDEX('Lorri 401b'!L:L,MATCH('Retirement Calculator'!A853,'Lorri 401b'!N:N,0),0)</f>
        <v>-8647018.2626682743</v>
      </c>
      <c r="S853" s="25">
        <f t="shared" ca="1" si="787"/>
        <v>-10572511.688755682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7820.4732791855868</v>
      </c>
      <c r="K854" s="25">
        <f t="shared" si="784"/>
        <v>20171.771259384055</v>
      </c>
      <c r="L854" s="25"/>
      <c r="N854" s="25">
        <f>'Combined Retirement'!$C$18/12</f>
        <v>39153.069999999992</v>
      </c>
      <c r="O854" s="25">
        <f t="shared" si="785"/>
        <v>11160.82546143035</v>
      </c>
      <c r="P854" s="25">
        <f t="shared" si="786"/>
        <v>27992.244538569641</v>
      </c>
      <c r="Q854" s="25">
        <f t="array" aca="1" ref="Q854" ca="1">INDEX('Isaac 401k'!L:L,MATCH('Retirement Calculator'!A854,'Isaac 401k'!N:N,0),0)</f>
        <v>-1941369.3739472867</v>
      </c>
      <c r="R854" s="25">
        <f t="array" aca="1" ref="R854" ca="1">INDEX('Lorri 401b'!L:L,MATCH('Retirement Calculator'!A854,'Lorri 401b'!N:N,0),0)</f>
        <v>-8703303.3257356901</v>
      </c>
      <c r="S854" s="25">
        <f t="shared" ca="1" si="787"/>
        <v>-10644672.699682977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7820.4732791855868</v>
      </c>
      <c r="K855" s="25">
        <f t="shared" si="784"/>
        <v>20171.771259384055</v>
      </c>
      <c r="L855" s="25"/>
      <c r="N855" s="25">
        <f>'Combined Retirement'!$C$18/12</f>
        <v>39153.069999999992</v>
      </c>
      <c r="O855" s="25">
        <f t="shared" si="785"/>
        <v>11160.82546143035</v>
      </c>
      <c r="P855" s="25">
        <f t="shared" si="786"/>
        <v>27992.244538569641</v>
      </c>
      <c r="Q855" s="25">
        <f t="array" aca="1" ref="Q855" ca="1">INDEX('Isaac 401k'!L:L,MATCH('Retirement Calculator'!A855,'Isaac 401k'!N:N,0),0)</f>
        <v>-1957311.4715899159</v>
      </c>
      <c r="R855" s="25">
        <f t="array" aca="1" ref="R855" ca="1">INDEX('Lorri 401b'!L:L,MATCH('Retirement Calculator'!A855,'Lorri 401b'!N:N,0),0)</f>
        <v>-8759822.9098992199</v>
      </c>
      <c r="S855" s="25">
        <f t="shared" ca="1" si="787"/>
        <v>-10717134.381489135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7820.4732791855868</v>
      </c>
      <c r="K856" s="25">
        <f t="shared" si="784"/>
        <v>20171.771259384055</v>
      </c>
      <c r="L856" s="25"/>
      <c r="N856" s="25">
        <f>'Combined Retirement'!$C$18/12</f>
        <v>39153.069999999992</v>
      </c>
      <c r="O856" s="25">
        <f t="shared" si="785"/>
        <v>11160.82546143035</v>
      </c>
      <c r="P856" s="25">
        <f t="shared" si="786"/>
        <v>27992.244538569641</v>
      </c>
      <c r="Q856" s="25">
        <f t="array" aca="1" ref="Q856" ca="1">INDEX('Isaac 401k'!L:L,MATCH('Retirement Calculator'!A856,'Isaac 401k'!N:N,0),0)</f>
        <v>-1973319.9946393894</v>
      </c>
      <c r="R856" s="25">
        <f t="array" aca="1" ref="R856" ca="1">INDEX('Lorri 401b'!L:L,MATCH('Retirement Calculator'!A856,'Lorri 401b'!N:N,0),0)</f>
        <v>-8816577.9923300985</v>
      </c>
      <c r="S856" s="25">
        <f t="shared" ca="1" si="787"/>
        <v>-10789897.986969488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7820.4732791855868</v>
      </c>
      <c r="K857" s="25">
        <f t="shared" si="784"/>
        <v>20171.771259384055</v>
      </c>
      <c r="L857" s="25"/>
      <c r="N857" s="25">
        <f>'Combined Retirement'!$C$18/12</f>
        <v>39153.069999999992</v>
      </c>
      <c r="O857" s="25">
        <f t="shared" si="785"/>
        <v>11160.82546143035</v>
      </c>
      <c r="P857" s="25">
        <f t="shared" si="786"/>
        <v>27992.244538569641</v>
      </c>
      <c r="Q857" s="25">
        <f t="array" aca="1" ref="Q857" ca="1">INDEX('Isaac 401k'!L:L,MATCH('Retirement Calculator'!A857,'Isaac 401k'!N:N,0),0)</f>
        <v>-1989395.2198682358</v>
      </c>
      <c r="R857" s="25">
        <f t="array" aca="1" ref="R857" ca="1">INDEX('Lorri 401b'!L:L,MATCH('Retirement Calculator'!A857,'Lorri 401b'!N:N,0),0)</f>
        <v>-8873569.5542711057</v>
      </c>
      <c r="S857" s="25">
        <f t="shared" ca="1" si="787"/>
        <v>-10862964.774139341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7820.4732791855868</v>
      </c>
      <c r="K858" s="25">
        <f t="shared" si="784"/>
        <v>20171.771259384055</v>
      </c>
      <c r="L858" s="25"/>
      <c r="N858" s="25">
        <f>'Combined Retirement'!$C$18/12</f>
        <v>39153.069999999992</v>
      </c>
      <c r="O858" s="25">
        <f t="shared" si="785"/>
        <v>11160.82546143035</v>
      </c>
      <c r="P858" s="25">
        <f t="shared" si="786"/>
        <v>27992.244538569641</v>
      </c>
      <c r="Q858" s="25">
        <f t="array" aca="1" ref="Q858" ca="1">INDEX('Isaac 401k'!L:L,MATCH('Retirement Calculator'!A858,'Isaac 401k'!N:N,0),0)</f>
        <v>-2005537.4252022023</v>
      </c>
      <c r="R858" s="25">
        <f t="array" aca="1" ref="R858" ca="1">INDEX('Lorri 401b'!L:L,MATCH('Retirement Calculator'!A858,'Lorri 401b'!N:N,0),0)</f>
        <v>-8930798.5810535345</v>
      </c>
      <c r="S858" s="25">
        <f t="shared" ca="1" si="787"/>
        <v>-10936336.006255737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7820.4732791855868</v>
      </c>
      <c r="K859" s="25">
        <f t="shared" si="784"/>
        <v>20171.771259384055</v>
      </c>
      <c r="L859" s="25"/>
      <c r="N859" s="25">
        <f>'Combined Retirement'!$C$18/12</f>
        <v>39153.069999999992</v>
      </c>
      <c r="O859" s="25">
        <f t="shared" si="785"/>
        <v>11160.82546143035</v>
      </c>
      <c r="P859" s="25">
        <f t="shared" si="786"/>
        <v>27992.244538569641</v>
      </c>
      <c r="Q859" s="25">
        <f t="array" aca="1" ref="Q859" ca="1">INDEX('Isaac 401k'!L:L,MATCH('Retirement Calculator'!A859,'Isaac 401k'!N:N,0),0)</f>
        <v>-2021746.8897250604</v>
      </c>
      <c r="R859" s="25">
        <f t="array" aca="1" ref="R859" ca="1">INDEX('Lorri 401b'!L:L,MATCH('Retirement Calculator'!A859,'Lorri 401b'!N:N,0),0)</f>
        <v>-8988266.062114222</v>
      </c>
      <c r="S859" s="25">
        <f t="shared" ca="1" si="787"/>
        <v>-11010012.951839283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7820.4732791855868</v>
      </c>
      <c r="K860" s="25">
        <f t="shared" si="784"/>
        <v>20171.771259384055</v>
      </c>
      <c r="L860" s="25"/>
      <c r="N860" s="25">
        <f>'Combined Retirement'!$C$18/12</f>
        <v>39153.069999999992</v>
      </c>
      <c r="O860" s="25">
        <f t="shared" si="785"/>
        <v>11160.82546143035</v>
      </c>
      <c r="P860" s="25">
        <f t="shared" si="786"/>
        <v>27992.244538569641</v>
      </c>
      <c r="Q860" s="25">
        <f t="array" aca="1" ref="Q860" ca="1">INDEX('Isaac 401k'!L:L,MATCH('Retirement Calculator'!A860,'Isaac 401k'!N:N,0),0)</f>
        <v>-2038023.8936834303</v>
      </c>
      <c r="R860" s="25">
        <f t="array" aca="1" ref="R860" ca="1">INDEX('Lorri 401b'!L:L,MATCH('Retirement Calculator'!A860,'Lorri 401b'!N:N,0),0)</f>
        <v>-9045972.9910126626</v>
      </c>
      <c r="S860" s="25">
        <f t="shared" ca="1" si="787"/>
        <v>-11083996.884696092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7820.4732791855868</v>
      </c>
      <c r="K861" s="25">
        <f t="shared" si="784"/>
        <v>20171.771259384055</v>
      </c>
      <c r="L861" s="25"/>
      <c r="N861" s="25">
        <f>'Combined Retirement'!$C$18/12</f>
        <v>39153.069999999992</v>
      </c>
      <c r="O861" s="25">
        <f t="shared" si="785"/>
        <v>11160.82546143035</v>
      </c>
      <c r="P861" s="25">
        <f t="shared" si="786"/>
        <v>27992.244538569641</v>
      </c>
      <c r="Q861" s="25">
        <f t="array" aca="1" ref="Q861" ca="1">INDEX('Isaac 401k'!L:L,MATCH('Retirement Calculator'!A861,'Isaac 401k'!N:N,0),0)</f>
        <v>-2054368.7184916267</v>
      </c>
      <c r="R861" s="25">
        <f t="array" aca="1" ref="R861" ca="1">INDEX('Lorri 401b'!L:L,MATCH('Retirement Calculator'!A861,'Lorri 401b'!N:N,0),0)</f>
        <v>-9103920.3654481806</v>
      </c>
      <c r="S861" s="25">
        <f t="shared" ca="1" si="787"/>
        <v>-11158289.083939807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7820.4732791855868</v>
      </c>
      <c r="K862" s="25">
        <f t="shared" si="784"/>
        <v>20171.771259384055</v>
      </c>
      <c r="L862" s="25"/>
      <c r="N862" s="25">
        <f>'Combined Retirement'!$C$18/12</f>
        <v>39153.069999999992</v>
      </c>
      <c r="O862" s="25">
        <f t="shared" si="785"/>
        <v>11160.82546143035</v>
      </c>
      <c r="P862" s="25">
        <f t="shared" si="786"/>
        <v>27992.244538569641</v>
      </c>
      <c r="Q862" s="25">
        <f t="array" aca="1" ref="Q862" ca="1">INDEX('Isaac 401k'!L:L,MATCH('Retirement Calculator'!A862,'Isaac 401k'!N:N,0),0)</f>
        <v>-2070781.6467365241</v>
      </c>
      <c r="R862" s="25">
        <f t="array" aca="1" ref="R862" ca="1">INDEX('Lorri 401b'!L:L,MATCH('Retirement Calculator'!A862,'Lorri 401b'!N:N,0),0)</f>
        <v>-9162109.1872771792</v>
      </c>
      <c r="S862" s="25">
        <f t="shared" ca="1" si="787"/>
        <v>-11232890.834013704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7820.4732791855868</v>
      </c>
      <c r="K863" s="25">
        <f t="shared" si="784"/>
        <v>20171.771259384055</v>
      </c>
      <c r="L863" s="25"/>
      <c r="N863" s="25">
        <f>'Combined Retirement'!$C$18/12</f>
        <v>39153.069999999992</v>
      </c>
      <c r="O863" s="25">
        <f t="shared" si="785"/>
        <v>11160.82546143035</v>
      </c>
      <c r="P863" s="25">
        <f t="shared" si="786"/>
        <v>27992.244538569641</v>
      </c>
      <c r="Q863" s="25">
        <f t="array" aca="1" ref="Q863" ca="1">INDEX('Isaac 401k'!L:L,MATCH('Retirement Calculator'!A863,'Isaac 401k'!N:N,0),0)</f>
        <v>-2087262.9621824417</v>
      </c>
      <c r="R863" s="25">
        <f t="array" aca="1" ref="R863" ca="1">INDEX('Lorri 401b'!L:L,MATCH('Retirement Calculator'!A863,'Lorri 401b'!N:N,0),0)</f>
        <v>-9220540.4625304658</v>
      </c>
      <c r="S863" s="25">
        <f t="shared" ca="1" si="787"/>
        <v>-11307803.424712908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7820.4732791855868</v>
      </c>
      <c r="K864" s="25">
        <f t="shared" si="784"/>
        <v>20171.771259384055</v>
      </c>
      <c r="L864" s="25"/>
      <c r="N864" s="25">
        <f>'Combined Retirement'!$C$18/12</f>
        <v>39153.069999999992</v>
      </c>
      <c r="O864" s="25">
        <f t="shared" si="785"/>
        <v>11160.82546143035</v>
      </c>
      <c r="P864" s="25">
        <f t="shared" si="786"/>
        <v>27992.244538569641</v>
      </c>
      <c r="Q864" s="25">
        <f t="array" aca="1" ref="Q864" ca="1">INDEX('Isaac 401k'!L:L,MATCH('Retirement Calculator'!A864,'Isaac 401k'!N:N,0),0)</f>
        <v>-2103812.9497760506</v>
      </c>
      <c r="R864" s="25">
        <f t="array" aca="1" ref="R864" ca="1">INDEX('Lorri 401b'!L:L,MATCH('Retirement Calculator'!A864,'Lorri 401b'!N:N,0),0)</f>
        <v>-9279215.2014306411</v>
      </c>
      <c r="S864" s="25">
        <f t="shared" ca="1" si="787"/>
        <v>-11383028.151206691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7820.4732791855868</v>
      </c>
      <c r="K865" s="25">
        <f t="shared" si="784"/>
        <v>20171.771259384055</v>
      </c>
      <c r="L865" s="25"/>
      <c r="N865" s="25">
        <f>'Combined Retirement'!$C$18/12</f>
        <v>39153.069999999992</v>
      </c>
      <c r="O865" s="25">
        <f t="shared" si="785"/>
        <v>11160.82546143035</v>
      </c>
      <c r="P865" s="25">
        <f t="shared" si="786"/>
        <v>27992.244538569641</v>
      </c>
      <c r="Q865" s="25">
        <f t="array" aca="1" ref="Q865" ca="1">INDEX('Isaac 401k'!L:L,MATCH('Retirement Calculator'!A865,'Isaac 401k'!N:N,0),0)</f>
        <v>-2120431.8956512995</v>
      </c>
      <c r="R865" s="25">
        <f t="array" aca="1" ref="R865" ca="1">INDEX('Lorri 401b'!L:L,MATCH('Retirement Calculator'!A865,'Lorri 401b'!N:N,0),0)</f>
        <v>-9338134.4184095673</v>
      </c>
      <c r="S865" s="25">
        <f t="shared" ca="1" si="787"/>
        <v>-11458566.314060867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7820.4732791855868</v>
      </c>
      <c r="K866" s="25">
        <f t="shared" si="784"/>
        <v>20171.771259384055</v>
      </c>
      <c r="L866" s="25"/>
      <c r="N866" s="25">
        <f>'Combined Retirement'!$C$18/12</f>
        <v>39153.069999999992</v>
      </c>
      <c r="O866" s="25">
        <f t="shared" si="785"/>
        <v>11160.82546143035</v>
      </c>
      <c r="P866" s="25">
        <f t="shared" si="786"/>
        <v>27992.244538569641</v>
      </c>
      <c r="Q866" s="25">
        <f t="array" aca="1" ref="Q866" ca="1">INDEX('Isaac 401k'!L:L,MATCH('Retirement Calculator'!A866,'Isaac 401k'!N:N,0),0)</f>
        <v>-2137120.0871343622</v>
      </c>
      <c r="R866" s="25">
        <f t="array" aca="1" ref="R866" ca="1">INDEX('Lorri 401b'!L:L,MATCH('Retirement Calculator'!A866,'Lorri 401b'!N:N,0),0)</f>
        <v>-9397299.1321259048</v>
      </c>
      <c r="S866" s="25">
        <f t="shared" ca="1" si="787"/>
        <v>-11534419.219260268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7820.4732791855868</v>
      </c>
      <c r="K867" s="25">
        <f t="shared" si="784"/>
        <v>20171.771259384055</v>
      </c>
      <c r="L867" s="25"/>
      <c r="N867" s="25">
        <f>'Combined Retirement'!$C$18/12</f>
        <v>39153.069999999992</v>
      </c>
      <c r="O867" s="25">
        <f t="shared" si="785"/>
        <v>11160.82546143035</v>
      </c>
      <c r="P867" s="25">
        <f t="shared" si="786"/>
        <v>27992.244538569641</v>
      </c>
      <c r="Q867" s="25">
        <f t="array" aca="1" ref="Q867" ca="1">INDEX('Isaac 401k'!L:L,MATCH('Retirement Calculator'!A867,'Isaac 401k'!N:N,0),0)</f>
        <v>-2153877.8127486045</v>
      </c>
      <c r="R867" s="25">
        <f t="array" aca="1" ref="R867" ca="1">INDEX('Lorri 401b'!L:L,MATCH('Retirement Calculator'!A867,'Lorri 401b'!N:N,0),0)</f>
        <v>-9456710.3654827271</v>
      </c>
      <c r="S867" s="25">
        <f t="shared" ca="1" si="787"/>
        <v>-11610588.178231332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7820.4732791855868</v>
      </c>
      <c r="K868" s="25">
        <f t="shared" si="784"/>
        <v>20171.771259384055</v>
      </c>
      <c r="L868" s="25"/>
      <c r="N868" s="25">
        <f>'Combined Retirement'!$C$18/12</f>
        <v>39153.069999999992</v>
      </c>
      <c r="O868" s="25">
        <f t="shared" si="785"/>
        <v>11160.82546143035</v>
      </c>
      <c r="P868" s="25">
        <f t="shared" si="786"/>
        <v>27992.244538569641</v>
      </c>
      <c r="Q868" s="25">
        <f t="array" aca="1" ref="Q868" ca="1">INDEX('Isaac 401k'!L:L,MATCH('Retirement Calculator'!A868,'Isaac 401k'!N:N,0),0)</f>
        <v>-2170705.3622195725</v>
      </c>
      <c r="R868" s="25">
        <f t="array" aca="1" ref="R868" ca="1">INDEX('Lorri 401b'!L:L,MATCH('Retirement Calculator'!A868,'Lorri 401b'!N:N,0),0)</f>
        <v>-9516369.1456452031</v>
      </c>
      <c r="S868" s="25">
        <f t="shared" ca="1" si="787"/>
        <v>-11687074.507864775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7820.4732791855868</v>
      </c>
      <c r="K869" s="25">
        <f t="shared" si="784"/>
        <v>20171.771259384055</v>
      </c>
      <c r="L869" s="25"/>
      <c r="N869" s="25">
        <f>'Combined Retirement'!$C$18/12</f>
        <v>39153.069999999992</v>
      </c>
      <c r="O869" s="25">
        <f t="shared" si="785"/>
        <v>11160.82546143035</v>
      </c>
      <c r="P869" s="25">
        <f t="shared" si="786"/>
        <v>27992.244538569641</v>
      </c>
      <c r="Q869" s="25">
        <f t="array" aca="1" ref="Q869" ca="1">INDEX('Isaac 401k'!L:L,MATCH('Retirement Calculator'!A869,'Isaac 401k'!N:N,0),0)</f>
        <v>-2187603.0264800028</v>
      </c>
      <c r="R869" s="25">
        <f t="array" aca="1" ref="R869" ca="1">INDEX('Lorri 401b'!L:L,MATCH('Retirement Calculator'!A869,'Lorri 401b'!N:N,0),0)</f>
        <v>-9576276.5040583573</v>
      </c>
      <c r="S869" s="25">
        <f t="shared" ca="1" si="787"/>
        <v>-11763879.53053836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7820.4732791855868</v>
      </c>
      <c r="K870" s="25">
        <f t="shared" si="784"/>
        <v>20171.771259384055</v>
      </c>
      <c r="L870" s="25"/>
      <c r="N870" s="25">
        <f>'Combined Retirement'!$C$18/12</f>
        <v>39153.069999999992</v>
      </c>
      <c r="O870" s="25">
        <f t="shared" si="785"/>
        <v>11160.82546143035</v>
      </c>
      <c r="P870" s="25">
        <f t="shared" si="786"/>
        <v>27992.244538569641</v>
      </c>
      <c r="Q870" s="25">
        <f t="array" aca="1" ref="Q870" ca="1">INDEX('Isaac 401k'!L:L,MATCH('Retirement Calculator'!A870,'Isaac 401k'!N:N,0),0)</f>
        <v>-2204571.0976748518</v>
      </c>
      <c r="R870" s="25">
        <f t="array" aca="1" ref="R870" ca="1">INDEX('Lorri 401b'!L:L,MATCH('Retirement Calculator'!A870,'Lorri 401b'!N:N,0),0)</f>
        <v>-9636433.4764648993</v>
      </c>
      <c r="S870" s="25">
        <f t="shared" ca="1" si="787"/>
        <v>-11841004.574139751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7820.4732791855868</v>
      </c>
      <c r="K871" s="25">
        <f t="shared" si="784"/>
        <v>20171.771259384055</v>
      </c>
      <c r="L871" s="25"/>
      <c r="N871" s="25">
        <f>'Combined Retirement'!$C$18/12</f>
        <v>39153.069999999992</v>
      </c>
      <c r="O871" s="25">
        <f t="shared" si="785"/>
        <v>11160.82546143035</v>
      </c>
      <c r="P871" s="25">
        <f t="shared" si="786"/>
        <v>27992.244538569641</v>
      </c>
      <c r="Q871" s="25">
        <f t="array" aca="1" ref="Q871" ca="1">INDEX('Isaac 401k'!L:L,MATCH('Retirement Calculator'!A871,'Isaac 401k'!N:N,0),0)</f>
        <v>-2221609.8691663458</v>
      </c>
      <c r="R871" s="25">
        <f t="array" aca="1" ref="R871" ca="1">INDEX('Lorri 401b'!L:L,MATCH('Retirement Calculator'!A871,'Lorri 401b'!N:N,0),0)</f>
        <v>-9696841.1029231343</v>
      </c>
      <c r="S871" s="25">
        <f t="shared" ca="1" si="787"/>
        <v>-11918450.972089481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7820.4732791855868</v>
      </c>
      <c r="K872" s="25">
        <f t="shared" si="784"/>
        <v>20171.771259384055</v>
      </c>
      <c r="L872" s="25"/>
      <c r="N872" s="25">
        <f>'Combined Retirement'!$C$18/12</f>
        <v>39153.069999999992</v>
      </c>
      <c r="O872" s="25">
        <f t="shared" si="785"/>
        <v>11160.82546143035</v>
      </c>
      <c r="P872" s="25">
        <f t="shared" si="786"/>
        <v>27992.244538569641</v>
      </c>
      <c r="Q872" s="25">
        <f t="array" aca="1" ref="Q872" ca="1">INDEX('Isaac 401k'!L:L,MATCH('Retirement Calculator'!A872,'Isaac 401k'!N:N,0),0)</f>
        <v>-2238719.6355390544</v>
      </c>
      <c r="R872" s="25">
        <f t="array" aca="1" ref="R872" ca="1">INDEX('Lorri 401b'!L:L,MATCH('Retirement Calculator'!A872,'Lorri 401b'!N:N,0),0)</f>
        <v>-9757500.4278249461</v>
      </c>
      <c r="S872" s="25">
        <f t="shared" ca="1" si="787"/>
        <v>-11996220.063364001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7820.4732791855868</v>
      </c>
      <c r="K873" s="25">
        <f t="shared" si="784"/>
        <v>20171.771259384055</v>
      </c>
      <c r="L873" s="25"/>
      <c r="N873" s="25">
        <f>'Combined Retirement'!$C$18/12</f>
        <v>39153.069999999992</v>
      </c>
      <c r="O873" s="25">
        <f t="shared" si="785"/>
        <v>11160.82546143035</v>
      </c>
      <c r="P873" s="25">
        <f t="shared" si="786"/>
        <v>27992.244538569641</v>
      </c>
      <c r="Q873" s="25">
        <f t="array" aca="1" ref="Q873" ca="1">INDEX('Isaac 401k'!L:L,MATCH('Retirement Calculator'!A873,'Isaac 401k'!N:N,0),0)</f>
        <v>-2255900.6926049828</v>
      </c>
      <c r="R873" s="25">
        <f t="array" aca="1" ref="R873" ca="1">INDEX('Lorri 401b'!L:L,MATCH('Retirement Calculator'!A873,'Lorri 401b'!N:N,0),0)</f>
        <v>-9818412.4999138489</v>
      </c>
      <c r="S873" s="25">
        <f t="shared" ca="1" si="787"/>
        <v>-12074313.192518832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7820.4732791855868</v>
      </c>
      <c r="K874" s="25">
        <f t="shared" si="784"/>
        <v>20171.771259384055</v>
      </c>
      <c r="L874" s="25"/>
      <c r="N874" s="25">
        <f>'Combined Retirement'!$C$18/12</f>
        <v>39153.069999999992</v>
      </c>
      <c r="O874" s="25">
        <f t="shared" si="785"/>
        <v>11160.82546143035</v>
      </c>
      <c r="P874" s="25">
        <f t="shared" si="786"/>
        <v>27992.244538569641</v>
      </c>
      <c r="Q874" s="25">
        <f t="array" aca="1" ref="Q874" ca="1">INDEX('Isaac 401k'!L:L,MATCH('Retirement Calculator'!A874,'Isaac 401k'!N:N,0),0)</f>
        <v>-2273153.3374086856</v>
      </c>
      <c r="R874" s="25">
        <f t="array" aca="1" ref="R874" ca="1">INDEX('Lorri 401b'!L:L,MATCH('Retirement Calculator'!A874,'Lorri 401b'!N:N,0),0)</f>
        <v>-9879578.3723031208</v>
      </c>
      <c r="S874" s="25">
        <f t="shared" ca="1" si="787"/>
        <v>-12152731.709711807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7820.4732791855868</v>
      </c>
      <c r="K875" s="25">
        <f t="shared" si="784"/>
        <v>20171.771259384055</v>
      </c>
      <c r="L875" s="25"/>
      <c r="N875" s="25">
        <f>'Combined Retirement'!$C$18/12</f>
        <v>39153.069999999992</v>
      </c>
      <c r="O875" s="25">
        <f t="shared" si="785"/>
        <v>11160.82546143035</v>
      </c>
      <c r="P875" s="25">
        <f t="shared" si="786"/>
        <v>27992.244538569641</v>
      </c>
      <c r="Q875" s="25">
        <f t="array" aca="1" ref="Q875" ca="1">INDEX('Isaac 401k'!L:L,MATCH('Retirement Calculator'!A875,'Isaac 401k'!N:N,0),0)</f>
        <v>-2290477.8682324039</v>
      </c>
      <c r="R875" s="25">
        <f t="array" aca="1" ref="R875" ca="1">INDEX('Lorri 401b'!L:L,MATCH('Retirement Calculator'!A875,'Lorri 401b'!N:N,0),0)</f>
        <v>-9940999.1024940163</v>
      </c>
      <c r="S875" s="25">
        <f t="shared" ca="1" si="787"/>
        <v>-12231476.970726419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7820.4732791855868</v>
      </c>
      <c r="K876" s="25">
        <f t="shared" si="784"/>
        <v>20171.771259384055</v>
      </c>
      <c r="L876" s="25"/>
      <c r="N876" s="25">
        <f>'Combined Retirement'!$C$18/12</f>
        <v>39153.069999999992</v>
      </c>
      <c r="O876" s="25">
        <f t="shared" si="785"/>
        <v>11160.82546143035</v>
      </c>
      <c r="P876" s="25">
        <f t="shared" si="786"/>
        <v>27992.244538569641</v>
      </c>
      <c r="Q876" s="25">
        <f t="array" aca="1" ref="Q876" ca="1">INDEX('Isaac 401k'!L:L,MATCH('Retirement Calculator'!A876,'Isaac 401k'!N:N,0),0)</f>
        <v>-2307874.5846012211</v>
      </c>
      <c r="R876" s="25">
        <f t="array" aca="1" ref="R876" ca="1">INDEX('Lorri 401b'!L:L,MATCH('Retirement Calculator'!A876,'Lorri 401b'!N:N,0),0)</f>
        <v>-10002675.752394039</v>
      </c>
      <c r="S876" s="25">
        <f t="shared" ca="1" si="787"/>
        <v>-12310550.336995261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7820.4732791855868</v>
      </c>
      <c r="K877" s="25">
        <f t="shared" si="784"/>
        <v>20171.771259384055</v>
      </c>
      <c r="L877" s="25"/>
      <c r="N877" s="25">
        <f>'Combined Retirement'!$C$18/12</f>
        <v>39153.069999999992</v>
      </c>
      <c r="O877" s="25">
        <f t="shared" si="785"/>
        <v>11160.82546143035</v>
      </c>
      <c r="P877" s="25">
        <f t="shared" si="786"/>
        <v>27992.244538569641</v>
      </c>
      <c r="Q877" s="25">
        <f t="array" aca="1" ref="Q877" ca="1">INDEX('Isaac 401k'!L:L,MATCH('Retirement Calculator'!A877,'Isaac 401k'!N:N,0),0)</f>
        <v>-2325343.7872882416</v>
      </c>
      <c r="R877" s="25">
        <f t="array" aca="1" ref="R877" ca="1">INDEX('Lorri 401b'!L:L,MATCH('Retirement Calculator'!A877,'Lorri 401b'!N:N,0),0)</f>
        <v>-10064609.388335312</v>
      </c>
      <c r="S877" s="25">
        <f t="shared" ca="1" si="787"/>
        <v>-12389953.175623553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7820.4732791855868</v>
      </c>
      <c r="K878" s="25">
        <f t="shared" si="784"/>
        <v>20171.771259384055</v>
      </c>
      <c r="L878" s="25"/>
      <c r="N878" s="25">
        <f>'Combined Retirement'!$C$18/12</f>
        <v>39153.069999999992</v>
      </c>
      <c r="O878" s="25">
        <f t="shared" si="785"/>
        <v>11160.82546143035</v>
      </c>
      <c r="P878" s="25">
        <f t="shared" si="786"/>
        <v>27992.244538569641</v>
      </c>
      <c r="Q878" s="25">
        <f t="array" aca="1" ref="Q878" ca="1">INDEX('Isaac 401k'!L:L,MATCH('Retirement Calculator'!A878,'Isaac 401k'!N:N,0),0)</f>
        <v>-2342885.7783197914</v>
      </c>
      <c r="R878" s="25">
        <f t="array" aca="1" ref="R878" ca="1">INDEX('Lorri 401b'!L:L,MATCH('Retirement Calculator'!A878,'Lorri 401b'!N:N,0),0)</f>
        <v>-10126801.081093008</v>
      </c>
      <c r="S878" s="25">
        <f t="shared" ca="1" si="787"/>
        <v>-12469686.859412799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7820.4732791855868</v>
      </c>
      <c r="K879" s="25">
        <f t="shared" si="784"/>
        <v>20171.771259384055</v>
      </c>
      <c r="L879" s="25"/>
      <c r="N879" s="25">
        <f>'Combined Retirement'!$C$18/12</f>
        <v>39153.069999999992</v>
      </c>
      <c r="O879" s="25">
        <f t="shared" si="785"/>
        <v>11160.82546143035</v>
      </c>
      <c r="P879" s="25">
        <f t="shared" si="786"/>
        <v>27992.244538569641</v>
      </c>
      <c r="Q879" s="25">
        <f t="array" aca="1" ref="Q879" ca="1">INDEX('Isaac 401k'!L:L,MATCH('Retirement Calculator'!A879,'Isaac 401k'!N:N,0),0)</f>
        <v>-2360500.8609806392</v>
      </c>
      <c r="R879" s="25">
        <f t="array" aca="1" ref="R879" ca="1">INDEX('Lorri 401b'!L:L,MATCH('Retirement Calculator'!A879,'Lorri 401b'!N:N,0),0)</f>
        <v>-10189251.905903861</v>
      </c>
      <c r="S879" s="25">
        <f t="shared" ca="1" si="787"/>
        <v>-12549752.7668845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7820.4732791855868</v>
      </c>
      <c r="K880" s="25">
        <f t="shared" si="784"/>
        <v>20171.771259384055</v>
      </c>
      <c r="L880" s="25"/>
      <c r="N880" s="25">
        <f>'Combined Retirement'!$C$18/12</f>
        <v>39153.069999999992</v>
      </c>
      <c r="O880" s="25">
        <f t="shared" si="785"/>
        <v>11160.82546143035</v>
      </c>
      <c r="P880" s="25">
        <f t="shared" si="786"/>
        <v>27992.244538569641</v>
      </c>
      <c r="Q880" s="25">
        <f t="array" aca="1" ref="Q880" ca="1">INDEX('Isaac 401k'!L:L,MATCH('Retirement Calculator'!A880,'Isaac 401k'!N:N,0),0)</f>
        <v>-2378189.3398192408</v>
      </c>
      <c r="R880" s="25">
        <f t="array" aca="1" ref="R880" ca="1">INDEX('Lorri 401b'!L:L,MATCH('Retirement Calculator'!A880,'Lorri 401b'!N:N,0),0)</f>
        <v>-10251962.942484759</v>
      </c>
      <c r="S880" s="25">
        <f t="shared" ca="1" si="787"/>
        <v>-12630152.282304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7820.4732791855868</v>
      </c>
      <c r="K881" s="25">
        <f t="shared" si="784"/>
        <v>20171.771259384055</v>
      </c>
      <c r="L881" s="25"/>
      <c r="N881" s="25">
        <f>'Combined Retirement'!$C$18/12</f>
        <v>39153.069999999992</v>
      </c>
      <c r="O881" s="25">
        <f t="shared" si="785"/>
        <v>11160.82546143035</v>
      </c>
      <c r="P881" s="25">
        <f t="shared" si="786"/>
        <v>27992.244538569641</v>
      </c>
      <c r="Q881" s="25">
        <f t="array" aca="1" ref="Q881" ca="1">INDEX('Isaac 401k'!L:L,MATCH('Retirement Calculator'!A881,'Isaac 401k'!N:N,0),0)</f>
        <v>-2395951.5206530034</v>
      </c>
      <c r="R881" s="25">
        <f t="array" aca="1" ref="R881" ca="1">INDEX('Lorri 401b'!L:L,MATCH('Retirement Calculator'!A881,'Lorri 401b'!N:N,0),0)</f>
        <v>-10314935.275051409</v>
      </c>
      <c r="S881" s="25">
        <f t="shared" ca="1" si="787"/>
        <v>-12710886.795704413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7820.4732791855868</v>
      </c>
      <c r="K882" s="25">
        <f t="shared" si="784"/>
        <v>20171.771259384055</v>
      </c>
      <c r="L882" s="25"/>
      <c r="N882" s="25">
        <f>'Combined Retirement'!$C$18/12</f>
        <v>39153.069999999992</v>
      </c>
      <c r="O882" s="25">
        <f t="shared" si="785"/>
        <v>11160.82546143035</v>
      </c>
      <c r="P882" s="25">
        <f t="shared" si="786"/>
        <v>27992.244538569641</v>
      </c>
      <c r="Q882" s="25">
        <f t="array" aca="1" ref="Q882" ca="1">INDEX('Isaac 401k'!L:L,MATCH('Retirement Calculator'!A882,'Isaac 401k'!N:N,0),0)</f>
        <v>-2413787.7105735731</v>
      </c>
      <c r="R882" s="25">
        <f t="array" aca="1" ref="R882" ca="1">INDEX('Lorri 401b'!L:L,MATCH('Retirement Calculator'!A882,'Lorri 401b'!N:N,0),0)</f>
        <v>-10378169.992337089</v>
      </c>
      <c r="S882" s="25">
        <f t="shared" ca="1" si="787"/>
        <v>-12791957.702910662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7820.4732791855868</v>
      </c>
      <c r="K883" s="25">
        <f t="shared" si="784"/>
        <v>20171.771259384055</v>
      </c>
      <c r="L883" s="25"/>
      <c r="N883" s="25">
        <f>'Combined Retirement'!$C$18/12</f>
        <v>39153.069999999992</v>
      </c>
      <c r="O883" s="25">
        <f t="shared" si="785"/>
        <v>11160.82546143035</v>
      </c>
      <c r="P883" s="25">
        <f t="shared" si="786"/>
        <v>27992.244538569641</v>
      </c>
      <c r="Q883" s="25">
        <f t="array" aca="1" ref="Q883" ca="1">INDEX('Isaac 401k'!L:L,MATCH('Retirement Calculator'!A883,'Isaac 401k'!N:N,0),0)</f>
        <v>-2431698.2179521453</v>
      </c>
      <c r="R883" s="25">
        <f t="array" aca="1" ref="R883" ca="1">INDEX('Lorri 401b'!L:L,MATCH('Retirement Calculator'!A883,'Lorri 401b'!N:N,0),0)</f>
        <v>-10441668.187611459</v>
      </c>
      <c r="S883" s="25">
        <f t="shared" ca="1" si="787"/>
        <v>-12873366.405563604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7820.4732791855868</v>
      </c>
      <c r="K884" s="25">
        <f t="shared" si="784"/>
        <v>20171.771259384055</v>
      </c>
      <c r="L884" s="25"/>
      <c r="N884" s="25">
        <f>'Combined Retirement'!$C$18/12</f>
        <v>39153.069999999992</v>
      </c>
      <c r="O884" s="25">
        <f t="shared" si="785"/>
        <v>11160.82546143035</v>
      </c>
      <c r="P884" s="25">
        <f t="shared" si="786"/>
        <v>27992.244538569641</v>
      </c>
      <c r="Q884" s="25">
        <f t="array" aca="1" ref="Q884" ca="1">INDEX('Isaac 401k'!L:L,MATCH('Retirement Calculator'!A884,'Isaac 401k'!N:N,0),0)</f>
        <v>-2449683.352444795</v>
      </c>
      <c r="R884" s="25">
        <f t="array" aca="1" ref="R884" ca="1">INDEX('Lorri 401b'!L:L,MATCH('Retirement Calculator'!A884,'Lorri 401b'!N:N,0),0)</f>
        <v>-10505430.958699472</v>
      </c>
      <c r="S884" s="25">
        <f t="shared" ca="1" si="787"/>
        <v>-12955114.311144266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7820.4732791855868</v>
      </c>
      <c r="K885" s="25">
        <f t="shared" si="784"/>
        <v>20171.771259384055</v>
      </c>
      <c r="L885" s="25"/>
      <c r="N885" s="25">
        <f>'Combined Retirement'!$C$18/12</f>
        <v>39153.069999999992</v>
      </c>
      <c r="O885" s="25">
        <f t="shared" si="785"/>
        <v>11160.82546143035</v>
      </c>
      <c r="P885" s="25">
        <f t="shared" si="786"/>
        <v>27992.244538569641</v>
      </c>
      <c r="Q885" s="25">
        <f t="array" aca="1" ref="Q885" ca="1">INDEX('Isaac 401k'!L:L,MATCH('Retirement Calculator'!A885,'Isaac 401k'!N:N,0),0)</f>
        <v>-2467743.4249978303</v>
      </c>
      <c r="R885" s="25">
        <f t="array" aca="1" ref="R885" ca="1">INDEX('Lorri 401b'!L:L,MATCH('Retirement Calculator'!A885,'Lorri 401b'!N:N,0),0)</f>
        <v>-10569459.408000352</v>
      </c>
      <c r="S885" s="25">
        <f t="shared" ca="1" si="787"/>
        <v>-13037202.832998183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7820.4732791855868</v>
      </c>
      <c r="K886" s="25">
        <f t="shared" si="784"/>
        <v>20171.771259384055</v>
      </c>
      <c r="L886" s="25"/>
      <c r="N886" s="25">
        <f>'Combined Retirement'!$C$18/12</f>
        <v>39153.069999999992</v>
      </c>
      <c r="O886" s="25">
        <f t="shared" si="785"/>
        <v>11160.82546143035</v>
      </c>
      <c r="P886" s="25">
        <f t="shared" si="786"/>
        <v>27992.244538569641</v>
      </c>
      <c r="Q886" s="25">
        <f t="array" aca="1" ref="Q886" ca="1">INDEX('Isaac 401k'!L:L,MATCH('Retirement Calculator'!A886,'Isaac 401k'!N:N,0),0)</f>
        <v>-2485878.7478531701</v>
      </c>
      <c r="R886" s="25">
        <f t="array" aca="1" ref="R886" ca="1">INDEX('Lorri 401b'!L:L,MATCH('Retirement Calculator'!A886,'Lorri 401b'!N:N,0),0)</f>
        <v>-10633754.642506652</v>
      </c>
      <c r="S886" s="25">
        <f t="shared" ca="1" si="787"/>
        <v>-13119633.390359823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7820.4732791855868</v>
      </c>
      <c r="K887" s="25">
        <f t="shared" si="784"/>
        <v>20171.771259384055</v>
      </c>
      <c r="L887" s="25"/>
      <c r="N887" s="25">
        <f>'Combined Retirement'!$C$18/12</f>
        <v>39153.069999999992</v>
      </c>
      <c r="O887" s="25">
        <f t="shared" si="785"/>
        <v>11160.82546143035</v>
      </c>
      <c r="P887" s="25">
        <f t="shared" si="786"/>
        <v>27992.244538569641</v>
      </c>
      <c r="Q887" s="25">
        <f t="array" aca="1" ref="Q887" ca="1">INDEX('Isaac 401k'!L:L,MATCH('Retirement Calculator'!A887,'Isaac 401k'!N:N,0),0)</f>
        <v>-2504089.6345537407</v>
      </c>
      <c r="R887" s="25">
        <f t="array" aca="1" ref="R887" ca="1">INDEX('Lorri 401b'!L:L,MATCH('Retirement Calculator'!A887,'Lorri 401b'!N:N,0),0)</f>
        <v>-10698317.773823394</v>
      </c>
      <c r="S887" s="25">
        <f t="shared" ca="1" si="787"/>
        <v>-13202407.408377133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7820.4732791855868</v>
      </c>
      <c r="K888" s="25">
        <f t="shared" si="784"/>
        <v>20171.771259384055</v>
      </c>
      <c r="L888" s="25"/>
      <c r="N888" s="25">
        <f>'Combined Retirement'!$C$18/12</f>
        <v>39153.069999999992</v>
      </c>
      <c r="O888" s="25">
        <f t="shared" si="785"/>
        <v>11160.82546143035</v>
      </c>
      <c r="P888" s="25">
        <f t="shared" si="786"/>
        <v>27992.244538569641</v>
      </c>
      <c r="Q888" s="25">
        <f t="array" aca="1" ref="Q888" ca="1">INDEX('Isaac 401k'!L:L,MATCH('Retirement Calculator'!A888,'Isaac 401k'!N:N,0),0)</f>
        <v>-2522376.3999488968</v>
      </c>
      <c r="R888" s="25">
        <f t="array" aca="1" ref="R888" ca="1">INDEX('Lorri 401b'!L:L,MATCH('Retirement Calculator'!A888,'Lorri 401b'!N:N,0),0)</f>
        <v>-10763149.918187289</v>
      </c>
      <c r="S888" s="25">
        <f t="shared" ca="1" si="787"/>
        <v>-13285526.318136185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7820.4732791855868</v>
      </c>
      <c r="K889" s="25">
        <f t="shared" si="784"/>
        <v>20171.771259384055</v>
      </c>
      <c r="L889" s="25"/>
      <c r="N889" s="25">
        <f>'Combined Retirement'!$C$18/12</f>
        <v>39153.069999999992</v>
      </c>
      <c r="O889" s="25">
        <f t="shared" si="785"/>
        <v>11160.82546143035</v>
      </c>
      <c r="P889" s="25">
        <f t="shared" si="786"/>
        <v>27992.244538569641</v>
      </c>
      <c r="Q889" s="25">
        <f t="array" aca="1" ref="Q889" ca="1">INDEX('Isaac 401k'!L:L,MATCH('Retirement Calculator'!A889,'Isaac 401k'!N:N,0),0)</f>
        <v>-2540739.3601998659</v>
      </c>
      <c r="R889" s="25">
        <f t="array" aca="1" ref="R889" ca="1">INDEX('Lorri 401b'!L:L,MATCH('Retirement Calculator'!A889,'Lorri 401b'!N:N,0),0)</f>
        <v>-10828252.196486033</v>
      </c>
      <c r="S889" s="25">
        <f t="shared" ca="1" si="787"/>
        <v>-13368991.556685898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7820.4732791855868</v>
      </c>
      <c r="K890" s="25">
        <f t="shared" si="784"/>
        <v>20171.771259384055</v>
      </c>
      <c r="L890" s="25"/>
      <c r="N890" s="25">
        <f>'Combined Retirement'!$C$18/12</f>
        <v>39153.069999999992</v>
      </c>
      <c r="O890" s="25">
        <f t="shared" si="785"/>
        <v>11160.82546143035</v>
      </c>
      <c r="P890" s="25">
        <f t="shared" si="786"/>
        <v>27992.244538569641</v>
      </c>
      <c r="Q890" s="25">
        <f t="array" aca="1" ref="Q890" ca="1">INDEX('Isaac 401k'!L:L,MATCH('Retirement Calculator'!A890,'Isaac 401k'!N:N,0),0)</f>
        <v>-2559178.8327852143</v>
      </c>
      <c r="R890" s="25">
        <f t="array" aca="1" ref="R890" ca="1">INDEX('Lorri 401b'!L:L,MATCH('Retirement Calculator'!A890,'Lorri 401b'!N:N,0),0)</f>
        <v>-10893625.73427769</v>
      </c>
      <c r="S890" s="25">
        <f t="shared" ca="1" si="787"/>
        <v>-13452804.567062903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7820.4732791855868</v>
      </c>
      <c r="K891" s="25">
        <f t="shared" si="784"/>
        <v>20171.771259384055</v>
      </c>
      <c r="L891" s="25"/>
      <c r="N891" s="25">
        <f>'Combined Retirement'!$C$18/12</f>
        <v>39153.069999999992</v>
      </c>
      <c r="O891" s="25">
        <f t="shared" si="785"/>
        <v>11160.82546143035</v>
      </c>
      <c r="P891" s="25">
        <f t="shared" si="786"/>
        <v>27992.244538569641</v>
      </c>
      <c r="Q891" s="25">
        <f t="array" aca="1" ref="Q891" ca="1">INDEX('Isaac 401k'!L:L,MATCH('Retirement Calculator'!A891,'Isaac 401k'!N:N,0),0)</f>
        <v>-2577695.1365063349</v>
      </c>
      <c r="R891" s="25">
        <f t="array" aca="1" ref="R891" ca="1">INDEX('Lorri 401b'!L:L,MATCH('Retirement Calculator'!A891,'Lorri 401b'!N:N,0),0)</f>
        <v>-10959271.661810145</v>
      </c>
      <c r="S891" s="25">
        <f t="shared" ca="1" si="787"/>
        <v>-13536966.798316479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7820.4732791855868</v>
      </c>
      <c r="K892" s="25">
        <f t="shared" si="784"/>
        <v>20171.771259384055</v>
      </c>
      <c r="L892" s="25"/>
      <c r="N892" s="25">
        <f>'Combined Retirement'!$C$18/12</f>
        <v>39153.069999999992</v>
      </c>
      <c r="O892" s="25">
        <f t="shared" si="785"/>
        <v>11160.82546143035</v>
      </c>
      <c r="P892" s="25">
        <f t="shared" si="786"/>
        <v>27992.244538569641</v>
      </c>
      <c r="Q892" s="25">
        <f t="array" aca="1" ref="Q892" ca="1">INDEX('Isaac 401k'!L:L,MATCH('Retirement Calculator'!A892,'Isaac 401k'!N:N,0),0)</f>
        <v>-2596288.5914929602</v>
      </c>
      <c r="R892" s="25">
        <f t="array" aca="1" ref="R892" ca="1">INDEX('Lorri 401b'!L:L,MATCH('Retirement Calculator'!A892,'Lorri 401b'!N:N,0),0)</f>
        <v>-11025191.114040652</v>
      </c>
      <c r="S892" s="25">
        <f t="shared" ca="1" si="787"/>
        <v>-13621479.705533613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7820.4732791855868</v>
      </c>
      <c r="K893" s="25">
        <f t="shared" si="784"/>
        <v>20171.771259384055</v>
      </c>
      <c r="L893" s="25"/>
      <c r="N893" s="25">
        <f>'Combined Retirement'!$C$18/12</f>
        <v>39153.069999999992</v>
      </c>
      <c r="O893" s="25">
        <f t="shared" si="785"/>
        <v>11160.82546143035</v>
      </c>
      <c r="P893" s="25">
        <f t="shared" si="786"/>
        <v>27992.244538569641</v>
      </c>
      <c r="Q893" s="25">
        <f t="array" aca="1" ref="Q893" ca="1">INDEX('Isaac 401k'!L:L,MATCH('Retirement Calculator'!A893,'Isaac 401k'!N:N,0),0)</f>
        <v>-2614959.5192086962</v>
      </c>
      <c r="R893" s="25">
        <f t="array" aca="1" ref="R893" ca="1">INDEX('Lorri 401b'!L:L,MATCH('Retirement Calculator'!A893,'Lorri 401b'!N:N,0),0)</f>
        <v>-11091385.230655454</v>
      </c>
      <c r="S893" s="25">
        <f t="shared" ca="1" si="787"/>
        <v>-13706344.74986415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7820.4732791855868</v>
      </c>
      <c r="K894" s="25">
        <f t="shared" si="784"/>
        <v>20171.771259384055</v>
      </c>
      <c r="L894" s="25"/>
      <c r="N894" s="25">
        <f>'Combined Retirement'!$C$18/12</f>
        <v>39153.069999999992</v>
      </c>
      <c r="O894" s="25">
        <f t="shared" si="785"/>
        <v>11160.82546143035</v>
      </c>
      <c r="P894" s="25">
        <f t="shared" si="786"/>
        <v>27992.244538569641</v>
      </c>
      <c r="Q894" s="25">
        <f t="array" aca="1" ref="Q894" ca="1">INDEX('Isaac 401k'!L:L,MATCH('Retirement Calculator'!A894,'Isaac 401k'!N:N,0),0)</f>
        <v>-2633708.2424565814</v>
      </c>
      <c r="R894" s="25">
        <f t="array" aca="1" ref="R894" ca="1">INDEX('Lorri 401b'!L:L,MATCH('Retirement Calculator'!A894,'Lorri 401b'!N:N,0),0)</f>
        <v>-11157855.156089483</v>
      </c>
      <c r="S894" s="25">
        <f t="shared" ca="1" si="787"/>
        <v>-13791563.398546064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7820.4732791855868</v>
      </c>
      <c r="K895" s="25">
        <f t="shared" si="784"/>
        <v>20171.771259384055</v>
      </c>
      <c r="L895" s="25"/>
      <c r="N895" s="25">
        <f>'Combined Retirement'!$C$18/12</f>
        <v>39153.069999999992</v>
      </c>
      <c r="O895" s="25">
        <f t="shared" si="785"/>
        <v>11160.82546143035</v>
      </c>
      <c r="P895" s="25">
        <f t="shared" si="786"/>
        <v>27992.244538569641</v>
      </c>
      <c r="Q895" s="25">
        <f t="array" aca="1" ref="Q895" ca="1">INDEX('Isaac 401k'!L:L,MATCH('Retirement Calculator'!A895,'Isaac 401k'!N:N,0),0)</f>
        <v>-2652535.085384666</v>
      </c>
      <c r="R895" s="25">
        <f t="array" aca="1" ref="R895" ca="1">INDEX('Lorri 401b'!L:L,MATCH('Retirement Calculator'!A895,'Lorri 401b'!N:N,0),0)</f>
        <v>-11224602.039546154</v>
      </c>
      <c r="S895" s="25">
        <f t="shared" ca="1" si="787"/>
        <v>-13877137.124930821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7820.4732791855868</v>
      </c>
      <c r="K896" s="25">
        <f t="shared" si="784"/>
        <v>20171.771259384055</v>
      </c>
      <c r="L896" s="25"/>
      <c r="N896" s="25">
        <f>'Combined Retirement'!$C$18/12</f>
        <v>39153.069999999992</v>
      </c>
      <c r="O896" s="25">
        <f t="shared" si="785"/>
        <v>11160.82546143035</v>
      </c>
      <c r="P896" s="25">
        <f t="shared" si="786"/>
        <v>27992.244538569641</v>
      </c>
      <c r="Q896" s="25">
        <f t="array" aca="1" ref="Q896" ca="1">INDEX('Isaac 401k'!L:L,MATCH('Retirement Calculator'!A896,'Isaac 401k'!N:N,0),0)</f>
        <v>-2671440.3734916179</v>
      </c>
      <c r="R896" s="25">
        <f t="array" aca="1" ref="R896" ca="1">INDEX('Lorri 401b'!L:L,MATCH('Retirement Calculator'!A896,'Lorri 401b'!N:N,0),0)</f>
        <v>-11291627.035017228</v>
      </c>
      <c r="S896" s="25">
        <f t="shared" ca="1" si="787"/>
        <v>-13963067.408508845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7820.4732791855868</v>
      </c>
      <c r="K897" s="25">
        <f t="shared" si="784"/>
        <v>20171.771259384055</v>
      </c>
      <c r="L897" s="25"/>
      <c r="N897" s="25">
        <f>'Combined Retirement'!$C$18/12</f>
        <v>39153.069999999992</v>
      </c>
      <c r="O897" s="25">
        <f t="shared" si="785"/>
        <v>11160.82546143035</v>
      </c>
      <c r="P897" s="25">
        <f t="shared" si="786"/>
        <v>27992.244538569641</v>
      </c>
      <c r="Q897" s="25">
        <f t="array" aca="1" ref="Q897" ca="1">INDEX('Isaac 401k'!L:L,MATCH('Retirement Calculator'!A897,'Isaac 401k'!N:N,0),0)</f>
        <v>-2690424.4336323487</v>
      </c>
      <c r="R897" s="25">
        <f t="array" aca="1" ref="R897" ca="1">INDEX('Lorri 401b'!L:L,MATCH('Retirement Calculator'!A897,'Lorri 401b'!N:N,0),0)</f>
        <v>-11358931.301302765</v>
      </c>
      <c r="S897" s="25">
        <f t="shared" ca="1" si="787"/>
        <v>-14049355.734935112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7820.4732791855868</v>
      </c>
      <c r="K898" s="25">
        <f t="shared" si="784"/>
        <v>20171.771259384055</v>
      </c>
      <c r="L898" s="25"/>
      <c r="N898" s="25">
        <f>'Combined Retirement'!$C$18/12</f>
        <v>39153.069999999992</v>
      </c>
      <c r="O898" s="25">
        <f t="shared" si="785"/>
        <v>11160.82546143035</v>
      </c>
      <c r="P898" s="25">
        <f t="shared" si="786"/>
        <v>27992.244538569641</v>
      </c>
      <c r="Q898" s="25">
        <f t="array" aca="1" ref="Q898" ca="1">INDEX('Isaac 401k'!L:L,MATCH('Retirement Calculator'!A898,'Isaac 401k'!N:N,0),0)</f>
        <v>-2709487.5940236659</v>
      </c>
      <c r="R898" s="25">
        <f t="array" aca="1" ref="R898" ca="1">INDEX('Lorri 401b'!L:L,MATCH('Retirement Calculator'!A898,'Lorri 401b'!N:N,0),0)</f>
        <v>-11426516.002031159</v>
      </c>
      <c r="S898" s="25">
        <f t="shared" ca="1" si="787"/>
        <v>-14136003.596054824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7820.4732791855868</v>
      </c>
      <c r="K899" s="25">
        <f t="shared" si="784"/>
        <v>20171.771259384055</v>
      </c>
      <c r="L899" s="25"/>
      <c r="N899" s="25">
        <f>'Combined Retirement'!$C$18/12</f>
        <v>39153.069999999992</v>
      </c>
      <c r="O899" s="25">
        <f t="shared" si="785"/>
        <v>11160.82546143035</v>
      </c>
      <c r="P899" s="25">
        <f t="shared" si="786"/>
        <v>27992.244538569641</v>
      </c>
      <c r="Q899" s="25">
        <f t="array" aca="1" ref="Q899" ca="1">INDEX('Isaac 401k'!L:L,MATCH('Retirement Calculator'!A899,'Isaac 401k'!N:N,0),0)</f>
        <v>-2728630.1842499468</v>
      </c>
      <c r="R899" s="25">
        <f t="array" aca="1" ref="R899" ca="1">INDEX('Lorri 401b'!L:L,MATCH('Retirement Calculator'!A899,'Lorri 401b'!N:N,0),0)</f>
        <v>-11494382.305679254</v>
      </c>
      <c r="S899" s="25">
        <f t="shared" ca="1" si="787"/>
        <v>-14223012.489929201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7820.4732791855868</v>
      </c>
      <c r="K900" s="25">
        <f t="shared" si="784"/>
        <v>20171.771259384055</v>
      </c>
      <c r="L900" s="25"/>
      <c r="N900" s="25">
        <f>'Combined Retirement'!$C$18/12</f>
        <v>39153.069999999992</v>
      </c>
      <c r="O900" s="25">
        <f t="shared" si="785"/>
        <v>11160.82546143035</v>
      </c>
      <c r="P900" s="25">
        <f t="shared" si="786"/>
        <v>27992.244538569641</v>
      </c>
      <c r="Q900" s="25">
        <f t="array" aca="1" ref="Q900" ca="1">INDEX('Isaac 401k'!L:L,MATCH('Retirement Calculator'!A900,'Isaac 401k'!N:N,0),0)</f>
        <v>-2747852.5352688371</v>
      </c>
      <c r="R900" s="25">
        <f t="array" aca="1" ref="R900" ca="1">INDEX('Lorri 401b'!L:L,MATCH('Retirement Calculator'!A900,'Lorri 401b'!N:N,0),0)</f>
        <v>-11562531.38559255</v>
      </c>
      <c r="S900" s="25">
        <f t="shared" ca="1" si="787"/>
        <v>-14310383.920861388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7820.4732791855868</v>
      </c>
      <c r="K901" s="25">
        <f t="shared" si="784"/>
        <v>20171.771259384055</v>
      </c>
      <c r="L901" s="25"/>
      <c r="N901" s="25">
        <f>'Combined Retirement'!$C$18/12</f>
        <v>39153.069999999992</v>
      </c>
      <c r="O901" s="25">
        <f t="shared" si="785"/>
        <v>11160.82546143035</v>
      </c>
      <c r="P901" s="25">
        <f t="shared" si="786"/>
        <v>27992.244538569641</v>
      </c>
      <c r="Q901" s="25">
        <f t="array" aca="1" ref="Q901" ca="1">INDEX('Isaac 401k'!L:L,MATCH('Retirement Calculator'!A901,'Isaac 401k'!N:N,0),0)</f>
        <v>-2767154.979416973</v>
      </c>
      <c r="R901" s="25">
        <f t="array" aca="1" ref="R901" ca="1">INDEX('Lorri 401b'!L:L,MATCH('Retirement Calculator'!A901,'Lorri 401b'!N:N,0),0)</f>
        <v>-11630964.420005484</v>
      </c>
      <c r="S901" s="25">
        <f t="shared" ca="1" si="787"/>
        <v>-14398119.399422456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7820.4732791855868</v>
      </c>
      <c r="K902" s="25">
        <f t="shared" si="784"/>
        <v>20171.771259384055</v>
      </c>
      <c r="L902" s="25"/>
      <c r="N902" s="25">
        <f>'Combined Retirement'!$C$18/12</f>
        <v>39153.069999999992</v>
      </c>
      <c r="O902" s="25">
        <f t="shared" si="785"/>
        <v>11160.82546143035</v>
      </c>
      <c r="P902" s="25">
        <f t="shared" si="786"/>
        <v>27992.244538569641</v>
      </c>
      <c r="Q902" s="25">
        <f t="array" aca="1" ref="Q902" ca="1">INDEX('Isaac 401k'!L:L,MATCH('Retirement Calculator'!A902,'Isaac 401k'!N:N,0),0)</f>
        <v>-2786537.8504157257</v>
      </c>
      <c r="R902" s="25">
        <f t="array" aca="1" ref="R902" ca="1">INDEX('Lorri 401b'!L:L,MATCH('Retirement Calculator'!A902,'Lorri 401b'!N:N,0),0)</f>
        <v>-11699682.592061805</v>
      </c>
      <c r="S902" s="25">
        <f t="shared" ca="1" si="787"/>
        <v>-14486220.44247753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7820.4732791855868</v>
      </c>
      <c r="K903" s="25">
        <f t="shared" si="784"/>
        <v>20171.771259384055</v>
      </c>
      <c r="L903" s="25"/>
      <c r="N903" s="25">
        <f>'Combined Retirement'!$C$18/12</f>
        <v>39153.069999999992</v>
      </c>
      <c r="O903" s="25">
        <f t="shared" si="785"/>
        <v>11160.82546143035</v>
      </c>
      <c r="P903" s="25">
        <f t="shared" si="786"/>
        <v>27992.244538569641</v>
      </c>
      <c r="Q903" s="25">
        <f t="array" aca="1" ref="Q903" ca="1">INDEX('Isaac 401k'!L:L,MATCH('Retirement Calculator'!A903,'Isaac 401k'!N:N,0),0)</f>
        <v>-2806001.4833769733</v>
      </c>
      <c r="R903" s="25">
        <f t="array" aca="1" ref="R903" ca="1">INDEX('Lorri 401b'!L:L,MATCH('Retirement Calculator'!A903,'Lorri 401b'!N:N,0),0)</f>
        <v>-11768687.089835027</v>
      </c>
      <c r="S903" s="25">
        <f t="shared" ca="1" si="787"/>
        <v>-14574688.573212001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7820.4732791855868</v>
      </c>
      <c r="K904" s="25">
        <f t="shared" si="784"/>
        <v>20171.771259384055</v>
      </c>
      <c r="L904" s="25"/>
      <c r="N904" s="25">
        <f>'Combined Retirement'!$C$18/12</f>
        <v>39153.069999999992</v>
      </c>
      <c r="O904" s="25">
        <f t="shared" si="785"/>
        <v>11160.82546143035</v>
      </c>
      <c r="P904" s="25">
        <f t="shared" si="786"/>
        <v>27992.244538569641</v>
      </c>
      <c r="Q904" s="25">
        <f t="array" aca="1" ref="Q904" ca="1">INDEX('Isaac 401k'!L:L,MATCH('Retirement Calculator'!A904,'Isaac 401k'!N:N,0),0)</f>
        <v>-2825546.2148088929</v>
      </c>
      <c r="R904" s="25">
        <f t="array" aca="1" ref="R904" ca="1">INDEX('Lorri 401b'!L:L,MATCH('Retirement Calculator'!A904,'Lorri 401b'!N:N,0),0)</f>
        <v>-11837979.106348971</v>
      </c>
      <c r="S904" s="25">
        <f t="shared" ca="1" si="787"/>
        <v>-14663525.321157863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7820.4732791855868</v>
      </c>
      <c r="K905" s="25">
        <f t="shared" si="784"/>
        <v>20171.771259384055</v>
      </c>
      <c r="L905" s="25"/>
      <c r="N905" s="25">
        <f>'Combined Retirement'!$C$18/12</f>
        <v>39153.069999999992</v>
      </c>
      <c r="O905" s="25">
        <f t="shared" si="785"/>
        <v>11160.82546143035</v>
      </c>
      <c r="P905" s="25">
        <f t="shared" si="786"/>
        <v>27992.244538569641</v>
      </c>
      <c r="Q905" s="25">
        <f t="array" aca="1" ref="Q905" ca="1">INDEX('Isaac 401k'!L:L,MATCH('Retirement Calculator'!A905,'Isaac 401k'!N:N,0),0)</f>
        <v>-2845172.3826217786</v>
      </c>
      <c r="R905" s="25">
        <f t="array" aca="1" ref="R905" ca="1">INDEX('Lorri 401b'!L:L,MATCH('Retirement Calculator'!A905,'Lorri 401b'!N:N,0),0)</f>
        <v>-11907559.839598389</v>
      </c>
      <c r="S905" s="25">
        <f t="shared" ca="1" si="787"/>
        <v>-14752732.222220168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7820.4732791855868</v>
      </c>
      <c r="K906" s="25">
        <f t="shared" si="784"/>
        <v>20171.771259384055</v>
      </c>
      <c r="L906" s="25"/>
      <c r="N906" s="25">
        <f>'Combined Retirement'!$C$18/12</f>
        <v>39153.069999999992</v>
      </c>
      <c r="O906" s="25">
        <f t="shared" si="785"/>
        <v>11160.82546143035</v>
      </c>
      <c r="P906" s="25">
        <f t="shared" si="786"/>
        <v>27992.244538569641</v>
      </c>
      <c r="Q906" s="25">
        <f t="array" aca="1" ref="Q906" ca="1">INDEX('Isaac 401k'!L:L,MATCH('Retirement Calculator'!A906,'Isaac 401k'!N:N,0),0)</f>
        <v>-2864880.326133885</v>
      </c>
      <c r="R906" s="25">
        <f t="array" aca="1" ref="R906" ca="1">INDEX('Lorri 401b'!L:L,MATCH('Retirement Calculator'!A906,'Lorri 401b'!N:N,0),0)</f>
        <v>-11977430.492569681</v>
      </c>
      <c r="S906" s="25">
        <f t="shared" ca="1" si="787"/>
        <v>-14842310.818703566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7820.4732791855868</v>
      </c>
      <c r="K907" s="25">
        <f t="shared" si="784"/>
        <v>20171.771259384055</v>
      </c>
      <c r="L907" s="25"/>
      <c r="N907" s="25">
        <f>'Combined Retirement'!$C$18/12</f>
        <v>39153.069999999992</v>
      </c>
      <c r="O907" s="25">
        <f t="shared" si="785"/>
        <v>11160.82546143035</v>
      </c>
      <c r="P907" s="25">
        <f t="shared" si="786"/>
        <v>27992.244538569641</v>
      </c>
      <c r="Q907" s="25">
        <f t="array" aca="1" ref="Q907" ca="1">INDEX('Isaac 401k'!L:L,MATCH('Retirement Calculator'!A907,'Isaac 401k'!N:N,0),0)</f>
        <v>-2884670.3860772918</v>
      </c>
      <c r="R907" s="25">
        <f t="array" aca="1" ref="R907" ca="1">INDEX('Lorri 401b'!L:L,MATCH('Retirement Calculator'!A907,'Lorri 401b'!N:N,0),0)</f>
        <v>-12047592.273261687</v>
      </c>
      <c r="S907" s="25">
        <f t="shared" ca="1" si="787"/>
        <v>-14932262.659338979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7820.4732791855868</v>
      </c>
      <c r="K908" s="25">
        <f t="shared" si="784"/>
        <v>20171.771259384055</v>
      </c>
      <c r="L908" s="25"/>
      <c r="N908" s="25">
        <f>'Combined Retirement'!$C$18/12</f>
        <v>39153.069999999992</v>
      </c>
      <c r="O908" s="25">
        <f t="shared" si="785"/>
        <v>11160.82546143035</v>
      </c>
      <c r="P908" s="25">
        <f t="shared" si="786"/>
        <v>27992.244538569641</v>
      </c>
      <c r="Q908" s="25">
        <f t="array" aca="1" ref="Q908" ca="1">INDEX('Isaac 401k'!L:L,MATCH('Retirement Calculator'!A908,'Isaac 401k'!N:N,0),0)</f>
        <v>-2904542.9046037961</v>
      </c>
      <c r="R908" s="25">
        <f t="array" aca="1" ref="R908" ca="1">INDEX('Lorri 401b'!L:L,MATCH('Retirement Calculator'!A908,'Lorri 401b'!N:N,0),0)</f>
        <v>-12118046.394706575</v>
      </c>
      <c r="S908" s="25">
        <f t="shared" ca="1" si="787"/>
        <v>-15022589.299310371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7820.4732791855868</v>
      </c>
      <c r="K909" s="25">
        <f t="shared" si="784"/>
        <v>20171.771259384055</v>
      </c>
      <c r="L909" s="25"/>
      <c r="N909" s="25">
        <f>'Combined Retirement'!$C$18/12</f>
        <v>39153.069999999992</v>
      </c>
      <c r="O909" s="25">
        <f t="shared" si="785"/>
        <v>11160.82546143035</v>
      </c>
      <c r="P909" s="25">
        <f t="shared" si="786"/>
        <v>27992.244538569641</v>
      </c>
      <c r="Q909" s="25">
        <f t="array" aca="1" ref="Q909" ca="1">INDEX('Isaac 401k'!L:L,MATCH('Retirement Calculator'!A909,'Isaac 401k'!N:N,0),0)</f>
        <v>-2924498.2252908275</v>
      </c>
      <c r="R909" s="25">
        <f t="array" aca="1" ref="R909" ca="1">INDEX('Lorri 401b'!L:L,MATCH('Retirement Calculator'!A909,'Lorri 401b'!N:N,0),0)</f>
        <v>-12188794.074990818</v>
      </c>
      <c r="S909" s="25">
        <f t="shared" ca="1" si="787"/>
        <v>-15113292.300281646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7820.4732791855868</v>
      </c>
      <c r="K910" s="25">
        <f t="shared" si="784"/>
        <v>20171.771259384055</v>
      </c>
      <c r="L910" s="25"/>
      <c r="N910" s="25">
        <f>'Combined Retirement'!$C$18/12</f>
        <v>39153.069999999992</v>
      </c>
      <c r="O910" s="25">
        <f t="shared" si="785"/>
        <v>11160.82546143035</v>
      </c>
      <c r="P910" s="25">
        <f t="shared" si="786"/>
        <v>27992.244538569641</v>
      </c>
      <c r="Q910" s="25">
        <f t="array" aca="1" ref="Q910" ca="1">INDEX('Isaac 401k'!L:L,MATCH('Retirement Calculator'!A910,'Isaac 401k'!N:N,0),0)</f>
        <v>-2944536.6931473883</v>
      </c>
      <c r="R910" s="25">
        <f t="array" aca="1" ref="R910" ca="1">INDEX('Lorri 401b'!L:L,MATCH('Retirement Calculator'!A910,'Lorri 401b'!N:N,0),0)</f>
        <v>-12259836.537276246</v>
      </c>
      <c r="S910" s="25">
        <f t="shared" ca="1" si="787"/>
        <v>-15204373.230423633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7820.4732791855868</v>
      </c>
      <c r="K911" s="25">
        <f t="shared" si="784"/>
        <v>20171.771259384055</v>
      </c>
      <c r="L911" s="25"/>
      <c r="N911" s="25">
        <f>'Combined Retirement'!$C$18/12</f>
        <v>39153.069999999992</v>
      </c>
      <c r="O911" s="25">
        <f t="shared" si="785"/>
        <v>11160.82546143035</v>
      </c>
      <c r="P911" s="25">
        <f t="shared" si="786"/>
        <v>27992.244538569641</v>
      </c>
      <c r="Q911" s="25">
        <f t="array" aca="1" ref="Q911" ca="1">INDEX('Isaac 401k'!L:L,MATCH('Retirement Calculator'!A911,'Isaac 401k'!N:N,0),0)</f>
        <v>-2964658.6546200179</v>
      </c>
      <c r="R911" s="25">
        <f t="array" aca="1" ref="R911" ca="1">INDEX('Lorri 401b'!L:L,MATCH('Retirement Calculator'!A911,'Lorri 401b'!N:N,0),0)</f>
        <v>-12331175.009821195</v>
      </c>
      <c r="S911" s="25">
        <f t="shared" ca="1" si="787"/>
        <v>-15295833.664441213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7820.4732791855868</v>
      </c>
      <c r="K912" s="25">
        <f t="shared" si="784"/>
        <v>20171.771259384055</v>
      </c>
      <c r="L912" s="25"/>
      <c r="N912" s="25">
        <f>'Combined Retirement'!$C$18/12</f>
        <v>39153.069999999992</v>
      </c>
      <c r="O912" s="25">
        <f t="shared" si="785"/>
        <v>11160.82546143035</v>
      </c>
      <c r="P912" s="25">
        <f t="shared" si="786"/>
        <v>27992.244538569641</v>
      </c>
      <c r="Q912" s="25">
        <f t="array" aca="1" ref="Q912" ca="1">INDEX('Isaac 401k'!L:L,MATCH('Retirement Calculator'!A912,'Isaac 401k'!N:N,0),0)</f>
        <v>-2984864.4575987835</v>
      </c>
      <c r="R912" s="25">
        <f t="array" aca="1" ref="R912" ca="1">INDEX('Lorri 401b'!L:L,MATCH('Retirement Calculator'!A912,'Lorri 401b'!N:N,0),0)</f>
        <v>-12402810.726001749</v>
      </c>
      <c r="S912" s="25">
        <f t="shared" ca="1" si="787"/>
        <v>-15387675.183600532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7820.4732791855868</v>
      </c>
      <c r="K913" s="25">
        <f t="shared" si="784"/>
        <v>20171.771259384055</v>
      </c>
      <c r="L913" s="25"/>
      <c r="N913" s="25">
        <f>'Combined Retirement'!$C$18/12</f>
        <v>39153.069999999992</v>
      </c>
      <c r="O913" s="25">
        <f t="shared" si="785"/>
        <v>11160.82546143035</v>
      </c>
      <c r="P913" s="25">
        <f t="shared" si="786"/>
        <v>27992.244538569641</v>
      </c>
      <c r="Q913" s="25">
        <f t="array" aca="1" ref="Q913" ca="1">INDEX('Isaac 401k'!L:L,MATCH('Retirement Calculator'!A913,'Isaac 401k'!N:N,0),0)</f>
        <v>-3005154.4514232939</v>
      </c>
      <c r="R913" s="25">
        <f t="array" aca="1" ref="R913" ca="1">INDEX('Lorri 401b'!L:L,MATCH('Retirement Calculator'!A913,'Lorri 401b'!N:N,0),0)</f>
        <v>-12474744.924333055</v>
      </c>
      <c r="S913" s="25">
        <f t="shared" ca="1" si="787"/>
        <v>-15479899.375756349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7820.4732791855868</v>
      </c>
      <c r="K914" s="25">
        <f t="shared" si="784"/>
        <v>20171.771259384055</v>
      </c>
      <c r="L914" s="25"/>
      <c r="N914" s="25">
        <f>'Combined Retirement'!$C$18/12</f>
        <v>39153.069999999992</v>
      </c>
      <c r="O914" s="25">
        <f t="shared" si="785"/>
        <v>11160.82546143035</v>
      </c>
      <c r="P914" s="25">
        <f t="shared" si="786"/>
        <v>27992.244538569641</v>
      </c>
      <c r="Q914" s="25">
        <f t="array" aca="1" ref="Q914" ca="1">INDEX('Isaac 401k'!L:L,MATCH('Retirement Calculator'!A914,'Isaac 401k'!N:N,0),0)</f>
        <v>-3025528.9868887397</v>
      </c>
      <c r="R914" s="25">
        <f t="array" aca="1" ref="R914" ca="1">INDEX('Lorri 401b'!L:L,MATCH('Retirement Calculator'!A914,'Lorri 401b'!N:N,0),0)</f>
        <v>-12546978.848490741</v>
      </c>
      <c r="S914" s="25">
        <f t="shared" ca="1" si="787"/>
        <v>-15572507.835379481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7820.4732791855868</v>
      </c>
      <c r="K915" s="25">
        <f t="shared" si="784"/>
        <v>20171.771259384055</v>
      </c>
      <c r="L915" s="25"/>
      <c r="N915" s="25">
        <f>'Combined Retirement'!$C$18/12</f>
        <v>39153.069999999992</v>
      </c>
      <c r="O915" s="25">
        <f t="shared" si="785"/>
        <v>11160.82546143035</v>
      </c>
      <c r="P915" s="25">
        <f t="shared" si="786"/>
        <v>27992.244538569641</v>
      </c>
      <c r="Q915" s="25">
        <f t="array" aca="1" ref="Q915" ca="1">INDEX('Isaac 401k'!L:L,MATCH('Retirement Calculator'!A915,'Isaac 401k'!N:N,0),0)</f>
        <v>-3045988.4162519583</v>
      </c>
      <c r="R915" s="25">
        <f t="array" aca="1" ref="R915" ca="1">INDEX('Lorri 401b'!L:L,MATCH('Retirement Calculator'!A915,'Lorri 401b'!N:N,0),0)</f>
        <v>-12619513.747332418</v>
      </c>
      <c r="S915" s="25">
        <f t="shared" ca="1" si="787"/>
        <v>-15665502.163584378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7820.4732791855868</v>
      </c>
      <c r="K916" s="25">
        <f t="shared" si="784"/>
        <v>20171.771259384055</v>
      </c>
      <c r="L916" s="25"/>
      <c r="N916" s="25">
        <f>'Combined Retirement'!$C$18/12</f>
        <v>39153.069999999992</v>
      </c>
      <c r="O916" s="25">
        <f t="shared" si="785"/>
        <v>11160.82546143035</v>
      </c>
      <c r="P916" s="25">
        <f t="shared" si="786"/>
        <v>27992.244538569641</v>
      </c>
      <c r="Q916" s="25">
        <f t="array" aca="1" ref="Q916" ca="1">INDEX('Isaac 401k'!L:L,MATCH('Retirement Calculator'!A916,'Isaac 401k'!N:N,0),0)</f>
        <v>-3066533.0932375239</v>
      </c>
      <c r="R916" s="25">
        <f t="array" aca="1" ref="R916" ca="1">INDEX('Lorri 401b'!L:L,MATCH('Retirement Calculator'!A916,'Lorri 401b'!N:N,0),0)</f>
        <v>-12692350.874919269</v>
      </c>
      <c r="S916" s="25">
        <f t="shared" ca="1" si="787"/>
        <v>-15758883.968156792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7820.4732791855868</v>
      </c>
      <c r="K917" s="25">
        <f t="shared" si="784"/>
        <v>20171.771259384055</v>
      </c>
      <c r="L917" s="25"/>
      <c r="N917" s="25">
        <f>'Combined Retirement'!$C$18/12</f>
        <v>39153.069999999992</v>
      </c>
      <c r="O917" s="25">
        <f t="shared" si="785"/>
        <v>11160.82546143035</v>
      </c>
      <c r="P917" s="25">
        <f t="shared" si="786"/>
        <v>27992.244538569641</v>
      </c>
      <c r="Q917" s="25">
        <f t="array" aca="1" ref="Q917" ca="1">INDEX('Isaac 401k'!L:L,MATCH('Retirement Calculator'!A917,'Isaac 401k'!N:N,0),0)</f>
        <v>-3087163.3730438626</v>
      </c>
      <c r="R917" s="25">
        <f t="array" aca="1" ref="R917" ca="1">INDEX('Lorri 401b'!L:L,MATCH('Retirement Calculator'!A917,'Lorri 401b'!N:N,0),0)</f>
        <v>-12765491.490537731</v>
      </c>
      <c r="S917" s="25">
        <f t="shared" ca="1" si="787"/>
        <v>-15852654.863581594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7820.4732791855868</v>
      </c>
      <c r="K918" s="25">
        <f t="shared" si="784"/>
        <v>20171.771259384055</v>
      </c>
      <c r="L918" s="25"/>
      <c r="N918" s="25">
        <f>'Combined Retirement'!$C$18/12</f>
        <v>39153.069999999992</v>
      </c>
      <c r="O918" s="25">
        <f t="shared" si="785"/>
        <v>11160.82546143035</v>
      </c>
      <c r="P918" s="25">
        <f t="shared" si="786"/>
        <v>27992.244538569641</v>
      </c>
      <c r="Q918" s="25">
        <f t="array" aca="1" ref="Q918" ca="1">INDEX('Isaac 401k'!L:L,MATCH('Retirement Calculator'!A918,'Isaac 401k'!N:N,0),0)</f>
        <v>-3107879.6123493942</v>
      </c>
      <c r="R918" s="25">
        <f t="array" aca="1" ref="R918" ca="1">INDEX('Lorri 401b'!L:L,MATCH('Retirement Calculator'!A918,'Lorri 401b'!N:N,0),0)</f>
        <v>-12838936.858721269</v>
      </c>
      <c r="S918" s="25">
        <f t="shared" ca="1" si="787"/>
        <v>-15946816.471070664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7820.4732791855868</v>
      </c>
      <c r="K919" s="25">
        <f t="shared" si="784"/>
        <v>20171.771259384055</v>
      </c>
      <c r="L919" s="25"/>
      <c r="N919" s="25">
        <f>'Combined Retirement'!$C$18/12</f>
        <v>39153.069999999992</v>
      </c>
      <c r="O919" s="25">
        <f t="shared" si="785"/>
        <v>11160.82546143035</v>
      </c>
      <c r="P919" s="25">
        <f t="shared" si="786"/>
        <v>27992.244538569641</v>
      </c>
      <c r="Q919" s="25">
        <f t="array" aca="1" ref="Q919" ca="1">INDEX('Isaac 401k'!L:L,MATCH('Retirement Calculator'!A919,'Isaac 401k'!N:N,0),0)</f>
        <v>-3128682.1693186988</v>
      </c>
      <c r="R919" s="25">
        <f t="array" aca="1" ref="R919" ca="1">INDEX('Lorri 401b'!L:L,MATCH('Retirement Calculator'!A919,'Lorri 401b'!N:N,0),0)</f>
        <v>-12912688.24927224</v>
      </c>
      <c r="S919" s="25">
        <f t="shared" ca="1" si="787"/>
        <v>-16041370.418590939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7820.4732791855868</v>
      </c>
      <c r="K920" s="25">
        <f t="shared" si="784"/>
        <v>20171.771259384055</v>
      </c>
      <c r="L920" s="25"/>
      <c r="N920" s="25">
        <f>'Combined Retirement'!$C$18/12</f>
        <v>39153.069999999992</v>
      </c>
      <c r="O920" s="25">
        <f t="shared" si="785"/>
        <v>11160.82546143035</v>
      </c>
      <c r="P920" s="25">
        <f t="shared" si="786"/>
        <v>27992.244538569641</v>
      </c>
      <c r="Q920" s="25">
        <f t="array" aca="1" ref="Q920" ca="1">INDEX('Isaac 401k'!L:L,MATCH('Retirement Calculator'!A920,'Isaac 401k'!N:N,0),0)</f>
        <v>-3149571.4036087091</v>
      </c>
      <c r="R920" s="25">
        <f t="array" aca="1" ref="R920" ca="1">INDEX('Lorri 401b'!L:L,MATCH('Retirement Calculator'!A920,'Lorri 401b'!N:N,0),0)</f>
        <v>-12986746.93728384</v>
      </c>
      <c r="S920" s="25">
        <f t="shared" ca="1" si="787"/>
        <v>-16136318.34089255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7820.4732791855868</v>
      </c>
      <c r="K921" s="25">
        <f t="shared" si="784"/>
        <v>20171.771259384055</v>
      </c>
      <c r="L921" s="25"/>
      <c r="N921" s="25">
        <f>'Combined Retirement'!$C$18/12</f>
        <v>39153.069999999992</v>
      </c>
      <c r="O921" s="25">
        <f t="shared" si="785"/>
        <v>11160.82546143035</v>
      </c>
      <c r="P921" s="25">
        <f t="shared" si="786"/>
        <v>27992.244538569641</v>
      </c>
      <c r="Q921" s="25">
        <f t="array" aca="1" ref="Q921" ca="1">INDEX('Isaac 401k'!L:L,MATCH('Retirement Calculator'!A921,'Isaac 401k'!N:N,0),0)</f>
        <v>-3170547.6763749276</v>
      </c>
      <c r="R921" s="25">
        <f t="array" aca="1" ref="R921" ca="1">INDEX('Lorri 401b'!L:L,MATCH('Retirement Calculator'!A921,'Lorri 401b'!N:N,0),0)</f>
        <v>-13061114.203162154</v>
      </c>
      <c r="S921" s="25">
        <f t="shared" ca="1" si="787"/>
        <v>-16231661.879537081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7820.4732791855868</v>
      </c>
      <c r="K922" s="25">
        <f t="shared" si="784"/>
        <v>20171.771259384055</v>
      </c>
      <c r="L922" s="25"/>
      <c r="N922" s="25">
        <f>'Combined Retirement'!$C$18/12</f>
        <v>39153.069999999992</v>
      </c>
      <c r="O922" s="25">
        <f t="shared" si="785"/>
        <v>11160.82546143035</v>
      </c>
      <c r="P922" s="25">
        <f t="shared" si="786"/>
        <v>27992.244538569641</v>
      </c>
      <c r="Q922" s="25">
        <f t="array" aca="1" ref="Q922" ca="1">INDEX('Isaac 401k'!L:L,MATCH('Retirement Calculator'!A922,'Isaac 401k'!N:N,0),0)</f>
        <v>-3191611.3502776721</v>
      </c>
      <c r="R922" s="25">
        <f t="array" aca="1" ref="R922" ca="1">INDEX('Lorri 401b'!L:L,MATCH('Retirement Calculator'!A922,'Lorri 401b'!N:N,0),0)</f>
        <v>-13135791.332648294</v>
      </c>
      <c r="S922" s="25">
        <f t="shared" ca="1" si="787"/>
        <v>-16327402.682925966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7820.4732791855868</v>
      </c>
      <c r="K923" s="25">
        <f t="shared" si="784"/>
        <v>20171.771259384055</v>
      </c>
      <c r="L923" s="25"/>
      <c r="N923" s="25">
        <f>'Combined Retirement'!$C$18/12</f>
        <v>39153.069999999992</v>
      </c>
      <c r="O923" s="25">
        <f t="shared" si="785"/>
        <v>11160.82546143035</v>
      </c>
      <c r="P923" s="25">
        <f t="shared" si="786"/>
        <v>27992.244538569641</v>
      </c>
      <c r="Q923" s="25">
        <f t="array" aca="1" ref="Q923" ca="1">INDEX('Isaac 401k'!L:L,MATCH('Retirement Calculator'!A923,'Isaac 401k'!N:N,0),0)</f>
        <v>-3212762.7894883445</v>
      </c>
      <c r="R923" s="25">
        <f t="array" aca="1" ref="R923" ca="1">INDEX('Lorri 401b'!L:L,MATCH('Retirement Calculator'!A923,'Lorri 401b'!N:N,0),0)</f>
        <v>-13210779.616840627</v>
      </c>
      <c r="S923" s="25">
        <f t="shared" ca="1" si="787"/>
        <v>-16423542.406328972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7820.4732791855868</v>
      </c>
      <c r="K924" s="25">
        <f t="shared" si="784"/>
        <v>20171.771259384055</v>
      </c>
      <c r="L924" s="25"/>
      <c r="N924" s="25">
        <f>'Combined Retirement'!$C$18/12</f>
        <v>39153.069999999992</v>
      </c>
      <c r="O924" s="25">
        <f t="shared" si="785"/>
        <v>11160.82546143035</v>
      </c>
      <c r="P924" s="25">
        <f t="shared" si="786"/>
        <v>27992.244538569641</v>
      </c>
      <c r="Q924" s="25">
        <f t="array" aca="1" ref="Q924" ca="1">INDEX('Isaac 401k'!L:L,MATCH('Retirement Calculator'!A924,'Isaac 401k'!N:N,0),0)</f>
        <v>-3234002.3596957279</v>
      </c>
      <c r="R924" s="25">
        <f t="array" aca="1" ref="R924" ca="1">INDEX('Lorri 401b'!L:L,MATCH('Retirement Calculator'!A924,'Lorri 401b'!N:N,0),0)</f>
        <v>-13286080.352217095</v>
      </c>
      <c r="S924" s="25">
        <f t="shared" ca="1" si="787"/>
        <v>-16520082.711912822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7820.4732791855868</v>
      </c>
      <c r="K925" s="25">
        <f t="shared" si="784"/>
        <v>20171.771259384055</v>
      </c>
      <c r="L925" s="25"/>
      <c r="N925" s="25">
        <f>'Combined Retirement'!$C$18/12</f>
        <v>39153.069999999992</v>
      </c>
      <c r="O925" s="25">
        <f t="shared" si="785"/>
        <v>11160.82546143035</v>
      </c>
      <c r="P925" s="25">
        <f t="shared" si="786"/>
        <v>27992.244538569641</v>
      </c>
      <c r="Q925" s="25">
        <f t="array" aca="1" ref="Q925" ca="1">INDEX('Isaac 401k'!L:L,MATCH('Retirement Calculator'!A925,'Isaac 401k'!N:N,0),0)</f>
        <v>-3255330.428112309</v>
      </c>
      <c r="R925" s="25">
        <f t="array" aca="1" ref="R925" ca="1">INDEX('Lorri 401b'!L:L,MATCH('Retirement Calculator'!A925,'Lorri 401b'!N:N,0),0)</f>
        <v>-13361694.840657631</v>
      </c>
      <c r="S925" s="25">
        <f t="shared" ca="1" si="787"/>
        <v>-16617025.26876994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7820.4732791855868</v>
      </c>
      <c r="K926" s="25">
        <f t="shared" si="784"/>
        <v>20171.771259384055</v>
      </c>
      <c r="L926" s="25"/>
      <c r="N926" s="25">
        <f>'Combined Retirement'!$C$18/12</f>
        <v>39153.069999999992</v>
      </c>
      <c r="O926" s="25">
        <f t="shared" si="785"/>
        <v>11160.82546143035</v>
      </c>
      <c r="P926" s="25">
        <f t="shared" si="786"/>
        <v>27992.244538569641</v>
      </c>
      <c r="Q926" s="25">
        <f t="array" aca="1" ref="Q926" ca="1">INDEX('Isaac 401k'!L:L,MATCH('Retirement Calculator'!A926,'Isaac 401k'!N:N,0),0)</f>
        <v>-3276747.3634806257</v>
      </c>
      <c r="R926" s="25">
        <f t="array" aca="1" ref="R926" ca="1">INDEX('Lorri 401b'!L:L,MATCH('Retirement Calculator'!A926,'Lorri 401b'!N:N,0),0)</f>
        <v>-13437624.389466669</v>
      </c>
      <c r="S926" s="25">
        <f t="shared" ca="1" si="787"/>
        <v>-16714371.752947295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7820.4732791855868</v>
      </c>
      <c r="K927" s="25">
        <f t="shared" si="784"/>
        <v>20171.771259384055</v>
      </c>
      <c r="L927" s="25"/>
      <c r="N927" s="25">
        <f>'Combined Retirement'!$C$18/12</f>
        <v>39153.069999999992</v>
      </c>
      <c r="O927" s="25">
        <f t="shared" si="785"/>
        <v>11160.82546143035</v>
      </c>
      <c r="P927" s="25">
        <f t="shared" si="786"/>
        <v>27992.244538569641</v>
      </c>
      <c r="Q927" s="25">
        <f t="array" aca="1" ref="Q927" ca="1">INDEX('Isaac 401k'!L:L,MATCH('Retirement Calculator'!A927,'Isaac 401k'!N:N,0),0)</f>
        <v>-3298253.5360796438</v>
      </c>
      <c r="R927" s="25">
        <f t="array" aca="1" ref="R927" ca="1">INDEX('Lorri 401b'!L:L,MATCH('Retirement Calculator'!A927,'Lorri 401b'!N:N,0),0)</f>
        <v>-13513870.311395746</v>
      </c>
      <c r="S927" s="25">
        <f t="shared" ca="1" si="787"/>
        <v>-16812123.847475391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7820.4732791855868</v>
      </c>
      <c r="K928" s="25">
        <f t="shared" si="784"/>
        <v>20171.771259384055</v>
      </c>
      <c r="L928" s="25"/>
      <c r="N928" s="25">
        <f>'Combined Retirement'!$C$18/12</f>
        <v>39153.069999999992</v>
      </c>
      <c r="O928" s="25">
        <f t="shared" si="785"/>
        <v>11160.82546143035</v>
      </c>
      <c r="P928" s="25">
        <f t="shared" si="786"/>
        <v>27992.244538569641</v>
      </c>
      <c r="Q928" s="25">
        <f t="array" aca="1" ref="Q928" ca="1">INDEX('Isaac 401k'!L:L,MATCH('Retirement Calculator'!A928,'Isaac 401k'!N:N,0),0)</f>
        <v>-3319849.3177311579</v>
      </c>
      <c r="R928" s="25">
        <f t="array" aca="1" ref="R928" ca="1">INDEX('Lorri 401b'!L:L,MATCH('Retirement Calculator'!A928,'Lorri 401b'!N:N,0),0)</f>
        <v>-13590433.924666192</v>
      </c>
      <c r="S928" s="25">
        <f t="shared" ca="1" si="787"/>
        <v>-16910283.242397349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7820.4732791855868</v>
      </c>
      <c r="K929" s="25">
        <f t="shared" si="784"/>
        <v>20171.771259384055</v>
      </c>
      <c r="L929" s="25"/>
      <c r="N929" s="25">
        <f>'Combined Retirement'!$C$18/12</f>
        <v>39153.069999999992</v>
      </c>
      <c r="O929" s="25">
        <f t="shared" si="785"/>
        <v>11160.82546143035</v>
      </c>
      <c r="P929" s="25">
        <f t="shared" si="786"/>
        <v>27992.244538569641</v>
      </c>
      <c r="Q929" s="25">
        <f t="array" aca="1" ref="Q929" ca="1">INDEX('Isaac 401k'!L:L,MATCH('Retirement Calculator'!A929,'Isaac 401k'!N:N,0),0)</f>
        <v>-3341535.0818062201</v>
      </c>
      <c r="R929" s="25">
        <f t="array" aca="1" ref="R929" ca="1">INDEX('Lorri 401b'!L:L,MATCH('Retirement Calculator'!A929,'Lorri 401b'!N:N,0),0)</f>
        <v>-13667316.552991932</v>
      </c>
      <c r="S929" s="25">
        <f t="shared" ca="1" si="787"/>
        <v>-17008851.634798154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7820.4732791855868</v>
      </c>
      <c r="K930" s="25">
        <f t="shared" si="784"/>
        <v>20171.771259384055</v>
      </c>
      <c r="L930" s="25"/>
      <c r="N930" s="25">
        <f>'Combined Retirement'!$C$18/12</f>
        <v>39153.069999999992</v>
      </c>
      <c r="O930" s="25">
        <f t="shared" si="785"/>
        <v>11160.82546143035</v>
      </c>
      <c r="P930" s="25">
        <f t="shared" si="786"/>
        <v>27992.244538569641</v>
      </c>
      <c r="Q930" s="25">
        <f t="array" aca="1" ref="Q930" ca="1">INDEX('Isaac 401k'!L:L,MATCH('Retirement Calculator'!A930,'Isaac 401k'!N:N,0),0)</f>
        <v>-3363311.203231595</v>
      </c>
      <c r="R930" s="25">
        <f t="array" aca="1" ref="R930" ca="1">INDEX('Lorri 401b'!L:L,MATCH('Retirement Calculator'!A930,'Lorri 401b'!N:N,0),0)</f>
        <v>-13744519.525602363</v>
      </c>
      <c r="S930" s="25">
        <f t="shared" ca="1" si="787"/>
        <v>-17107830.728833959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7820.4732791855868</v>
      </c>
      <c r="K931" s="25">
        <f t="shared" si="784"/>
        <v>20171.771259384055</v>
      </c>
      <c r="L931" s="25"/>
      <c r="N931" s="25">
        <f>'Combined Retirement'!$C$18/12</f>
        <v>39153.069999999992</v>
      </c>
      <c r="O931" s="25">
        <f t="shared" si="785"/>
        <v>11160.82546143035</v>
      </c>
      <c r="P931" s="25">
        <f t="shared" si="786"/>
        <v>27992.244538569641</v>
      </c>
      <c r="Q931" s="25">
        <f t="array" aca="1" ref="Q931" ca="1">INDEX('Isaac 401k'!L:L,MATCH('Retirement Calculator'!A931,'Isaac 401k'!N:N,0),0)</f>
        <v>-3385178.0584962424</v>
      </c>
      <c r="R931" s="25">
        <f t="array" aca="1" ref="R931" ca="1">INDEX('Lorri 401b'!L:L,MATCH('Retirement Calculator'!A931,'Lorri 401b'!N:N,0),0)</f>
        <v>-13822044.177265339</v>
      </c>
      <c r="S931" s="25">
        <f t="shared" ca="1" si="787"/>
        <v>-17207222.235761583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7820.4732791855868</v>
      </c>
      <c r="K932" s="25">
        <f t="shared" si="784"/>
        <v>20171.771259384055</v>
      </c>
      <c r="L932" s="25"/>
      <c r="N932" s="25">
        <f>'Combined Retirement'!$C$18/12</f>
        <v>39153.069999999992</v>
      </c>
      <c r="O932" s="25">
        <f t="shared" si="785"/>
        <v>11160.82546143035</v>
      </c>
      <c r="P932" s="25">
        <f t="shared" si="786"/>
        <v>27992.244538569641</v>
      </c>
      <c r="Q932" s="25">
        <f t="array" aca="1" ref="Q932" ca="1">INDEX('Isaac 401k'!L:L,MATCH('Retirement Calculator'!A932,'Isaac 401k'!N:N,0),0)</f>
        <v>-3407136.0256578256</v>
      </c>
      <c r="R932" s="25">
        <f t="array" aca="1" ref="R932" ca="1">INDEX('Lorri 401b'!L:L,MATCH('Retirement Calculator'!A932,'Lorri 401b'!N:N,0),0)</f>
        <v>-13899891.848310243</v>
      </c>
      <c r="S932" s="25">
        <f t="shared" ca="1" si="787"/>
        <v>-17307027.873968069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7820.4732791855868</v>
      </c>
      <c r="K933" s="25">
        <f t="shared" si="784"/>
        <v>20171.771259384055</v>
      </c>
      <c r="L933" s="25"/>
      <c r="N933" s="25">
        <f>'Combined Retirement'!$C$18/12</f>
        <v>39153.069999999992</v>
      </c>
      <c r="O933" s="25">
        <f t="shared" si="785"/>
        <v>11160.82546143035</v>
      </c>
      <c r="P933" s="25">
        <f t="shared" si="786"/>
        <v>27992.244538569641</v>
      </c>
      <c r="Q933" s="25">
        <f t="array" aca="1" ref="Q933" ca="1">INDEX('Isaac 401k'!L:L,MATCH('Retirement Calculator'!A933,'Isaac 401k'!N:N,0),0)</f>
        <v>-3429185.4843492489</v>
      </c>
      <c r="R933" s="25">
        <f t="array" aca="1" ref="R933" ca="1">INDEX('Lorri 401b'!L:L,MATCH('Retirement Calculator'!A933,'Lorri 401b'!N:N,0),0)</f>
        <v>-13978063.884651167</v>
      </c>
      <c r="S933" s="25">
        <f t="shared" ca="1" si="787"/>
        <v>-17407249.369000416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7820.4732791855868</v>
      </c>
      <c r="K934" s="25">
        <f t="shared" si="784"/>
        <v>20171.771259384055</v>
      </c>
      <c r="L934" s="25"/>
      <c r="N934" s="25">
        <f>'Combined Retirement'!$C$18/12</f>
        <v>39153.069999999992</v>
      </c>
      <c r="O934" s="25">
        <f t="shared" si="785"/>
        <v>11160.82546143035</v>
      </c>
      <c r="P934" s="25">
        <f t="shared" si="786"/>
        <v>27992.244538569641</v>
      </c>
      <c r="Q934" s="25">
        <f t="array" aca="1" ref="Q934" ca="1">INDEX('Isaac 401k'!L:L,MATCH('Retirement Calculator'!A934,'Isaac 401k'!N:N,0),0)</f>
        <v>-3451326.8157852199</v>
      </c>
      <c r="R934" s="25">
        <f t="array" aca="1" ref="R934" ca="1">INDEX('Lorri 401b'!L:L,MATCH('Retirement Calculator'!A934,'Lorri 401b'!N:N,0),0)</f>
        <v>-14056561.637810178</v>
      </c>
      <c r="S934" s="25">
        <f t="shared" ca="1" si="787"/>
        <v>-17507888.4535954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7820.4732791855868</v>
      </c>
      <c r="K935" s="25">
        <f t="shared" si="784"/>
        <v>20171.771259384055</v>
      </c>
      <c r="L935" s="25"/>
      <c r="N935" s="25">
        <f>'Combined Retirement'!$C$18/12</f>
        <v>39153.069999999992</v>
      </c>
      <c r="O935" s="25">
        <f t="shared" si="785"/>
        <v>11160.82546143035</v>
      </c>
      <c r="P935" s="25">
        <f t="shared" si="786"/>
        <v>27992.244538569641</v>
      </c>
      <c r="Q935" s="25">
        <f t="array" aca="1" ref="Q935" ca="1">INDEX('Isaac 401k'!L:L,MATCH('Retirement Calculator'!A935,'Isaac 401k'!N:N,0),0)</f>
        <v>-3473560.4027688405</v>
      </c>
      <c r="R935" s="25">
        <f t="array" aca="1" ref="R935" ca="1">INDEX('Lorri 401b'!L:L,MATCH('Retirement Calculator'!A935,'Lorri 401b'!N:N,0),0)</f>
        <v>-14135386.464940686</v>
      </c>
      <c r="S935" s="25">
        <f t="shared" ca="1" si="787"/>
        <v>-17608946.867709525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7820.4732791855868</v>
      </c>
      <c r="K936" s="25">
        <f t="shared" si="784"/>
        <v>20171.771259384055</v>
      </c>
      <c r="L936" s="25"/>
      <c r="N936" s="25">
        <f>'Combined Retirement'!$C$18/12</f>
        <v>39153.069999999992</v>
      </c>
      <c r="O936" s="25">
        <f t="shared" si="785"/>
        <v>11160.82546143035</v>
      </c>
      <c r="P936" s="25">
        <f t="shared" si="786"/>
        <v>27992.244538569641</v>
      </c>
      <c r="Q936" s="25">
        <f t="array" aca="1" ref="Q936" ca="1">INDEX('Isaac 401k'!L:L,MATCH('Retirement Calculator'!A936,'Isaac 401k'!N:N,0),0)</f>
        <v>-3495886.6296982262</v>
      </c>
      <c r="R936" s="25">
        <f t="array" aca="1" ref="R936" ca="1">INDEX('Lorri 401b'!L:L,MATCH('Retirement Calculator'!A936,'Lorri 401b'!N:N,0),0)</f>
        <v>-14214539.728850903</v>
      </c>
      <c r="S936" s="25">
        <f t="shared" ca="1" si="787"/>
        <v>-17710426.358549129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7820.4732791855868</v>
      </c>
      <c r="K937" s="25">
        <f t="shared" si="784"/>
        <v>20171.771259384055</v>
      </c>
      <c r="L937" s="25"/>
      <c r="N937" s="25">
        <f>'Combined Retirement'!$C$18/12</f>
        <v>39153.069999999992</v>
      </c>
      <c r="O937" s="25">
        <f t="shared" si="785"/>
        <v>11160.82546143035</v>
      </c>
      <c r="P937" s="25">
        <f t="shared" si="786"/>
        <v>27992.244538569641</v>
      </c>
      <c r="Q937" s="25">
        <f t="array" aca="1" ref="Q937" ca="1">INDEX('Isaac 401k'!L:L,MATCH('Retirement Calculator'!A937,'Isaac 401k'!N:N,0),0)</f>
        <v>-3518305.882573151</v>
      </c>
      <c r="R937" s="25">
        <f t="array" aca="1" ref="R937" ca="1">INDEX('Lorri 401b'!L:L,MATCH('Retirement Calculator'!A937,'Lorri 401b'!N:N,0),0)</f>
        <v>-14294022.798027413</v>
      </c>
      <c r="S937" s="25">
        <f t="shared" ca="1" si="787"/>
        <v>-17812328.680600565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7820.4732791855868</v>
      </c>
      <c r="K938" s="25">
        <f t="shared" si="784"/>
        <v>20171.771259384055</v>
      </c>
      <c r="L938" s="25"/>
      <c r="N938" s="25">
        <f>'Combined Retirement'!$C$18/12</f>
        <v>39153.069999999992</v>
      </c>
      <c r="O938" s="25">
        <f t="shared" si="785"/>
        <v>11160.82546143035</v>
      </c>
      <c r="P938" s="25">
        <f t="shared" si="786"/>
        <v>27992.244538569641</v>
      </c>
      <c r="Q938" s="25">
        <f t="array" aca="1" ref="Q938" ca="1">INDEX('Isaac 401k'!L:L,MATCH('Retirement Calculator'!A938,'Isaac 401k'!N:N,0),0)</f>
        <v>-3540818.5490017212</v>
      </c>
      <c r="R938" s="25">
        <f t="array" aca="1" ref="R938" ca="1">INDEX('Lorri 401b'!L:L,MATCH('Retirement Calculator'!A938,'Lorri 401b'!N:N,0),0)</f>
        <v>-14373837.046658825</v>
      </c>
      <c r="S938" s="25">
        <f t="shared" ca="1" si="787"/>
        <v>-17914655.595660545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7820.4732791855868</v>
      </c>
      <c r="K939" s="25">
        <f t="shared" si="784"/>
        <v>20171.771259384055</v>
      </c>
      <c r="L939" s="25"/>
      <c r="N939" s="25">
        <f>'Combined Retirement'!$C$18/12</f>
        <v>39153.069999999992</v>
      </c>
      <c r="O939" s="25">
        <f t="shared" si="785"/>
        <v>11160.82546143035</v>
      </c>
      <c r="P939" s="25">
        <f t="shared" si="786"/>
        <v>27992.244538569641</v>
      </c>
      <c r="Q939" s="25">
        <f t="array" aca="1" ref="Q939" ca="1">INDEX('Isaac 401k'!L:L,MATCH('Retirement Calculator'!A939,'Isaac 401k'!N:N,0),0)</f>
        <v>-3563425.0182070774</v>
      </c>
      <c r="R939" s="25">
        <f t="array" aca="1" ref="R939" ca="1">INDEX('Lorri 401b'!L:L,MATCH('Retirement Calculator'!A939,'Lorri 401b'!N:N,0),0)</f>
        <v>-14453983.854659535</v>
      </c>
      <c r="S939" s="25">
        <f t="shared" ca="1" si="787"/>
        <v>-18017408.872866612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7820.4732791855868</v>
      </c>
      <c r="K940" s="25">
        <f t="shared" si="784"/>
        <v>20171.771259384055</v>
      </c>
      <c r="L940" s="25"/>
      <c r="N940" s="25">
        <f>'Combined Retirement'!$C$18/12</f>
        <v>39153.069999999992</v>
      </c>
      <c r="O940" s="25">
        <f t="shared" si="785"/>
        <v>11160.82546143035</v>
      </c>
      <c r="P940" s="25">
        <f t="shared" si="786"/>
        <v>27992.244538569641</v>
      </c>
      <c r="Q940" s="25">
        <f t="array" aca="1" ref="Q940" ca="1">INDEX('Isaac 401k'!L:L,MATCH('Retirement Calculator'!A940,'Isaac 401k'!N:N,0),0)</f>
        <v>-3586125.6810341226</v>
      </c>
      <c r="R940" s="25">
        <f t="array" aca="1" ref="R940" ca="1">INDEX('Lorri 401b'!L:L,MATCH('Retirement Calculator'!A940,'Lorri 401b'!N:N,0),0)</f>
        <v>-14534464.607693581</v>
      </c>
      <c r="S940" s="25">
        <f t="shared" ca="1" si="787"/>
        <v>-18120590.288727704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7820.4732791855868</v>
      </c>
      <c r="K941" s="25">
        <f t="shared" si="784"/>
        <v>20171.771259384055</v>
      </c>
      <c r="L941" s="25"/>
      <c r="N941" s="25">
        <f>'Combined Retirement'!$C$18/12</f>
        <v>39153.069999999992</v>
      </c>
      <c r="O941" s="25">
        <f t="shared" si="785"/>
        <v>11160.82546143035</v>
      </c>
      <c r="P941" s="25">
        <f t="shared" si="786"/>
        <v>27992.244538569641</v>
      </c>
      <c r="Q941" s="25">
        <f t="array" aca="1" ref="Q941" ca="1">INDEX('Isaac 401k'!L:L,MATCH('Retirement Calculator'!A941,'Isaac 401k'!N:N,0),0)</f>
        <v>-3608920.9299562802</v>
      </c>
      <c r="R941" s="25">
        <f t="array" aca="1" ref="R941" ca="1">INDEX('Lorri 401b'!L:L,MATCH('Retirement Calculator'!A941,'Lorri 401b'!N:N,0),0)</f>
        <v>-14615280.697198603</v>
      </c>
      <c r="S941" s="25">
        <f t="shared" ca="1" si="787"/>
        <v>-18224201.627154883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7820.4732791855868</v>
      </c>
      <c r="K942" s="25">
        <f t="shared" si="784"/>
        <v>20171.771259384055</v>
      </c>
      <c r="L942" s="25"/>
      <c r="N942" s="25">
        <f>'Combined Retirement'!$C$18/12</f>
        <v>39153.069999999992</v>
      </c>
      <c r="O942" s="25">
        <f t="shared" si="785"/>
        <v>11160.82546143035</v>
      </c>
      <c r="P942" s="25">
        <f t="shared" si="786"/>
        <v>27992.244538569641</v>
      </c>
      <c r="Q942" s="25">
        <f t="array" aca="1" ref="Q942" ca="1">INDEX('Isaac 401k'!L:L,MATCH('Retirement Calculator'!A942,'Isaac 401k'!N:N,0),0)</f>
        <v>-3631811.15908228</v>
      </c>
      <c r="R942" s="25">
        <f t="array" aca="1" ref="R942" ca="1">INDEX('Lorri 401b'!L:L,MATCH('Retirement Calculator'!A942,'Lorri 401b'!N:N,0),0)</f>
        <v>-14696433.520409895</v>
      </c>
      <c r="S942" s="25">
        <f t="shared" ca="1" si="787"/>
        <v>-18328244.679492176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7820.4732791855868</v>
      </c>
      <c r="K943" s="25">
        <f t="shared" si="784"/>
        <v>20171.771259384055</v>
      </c>
      <c r="L943" s="25"/>
      <c r="N943" s="25">
        <f>'Combined Retirement'!$C$18/12</f>
        <v>39153.069999999992</v>
      </c>
      <c r="O943" s="25">
        <f t="shared" si="785"/>
        <v>11160.82546143035</v>
      </c>
      <c r="P943" s="25">
        <f t="shared" si="786"/>
        <v>27992.244538569641</v>
      </c>
      <c r="Q943" s="25">
        <f t="array" aca="1" ref="Q943" ca="1">INDEX('Isaac 401k'!L:L,MATCH('Retirement Calculator'!A943,'Isaac 401k'!N:N,0),0)</f>
        <v>-3654796.7641629716</v>
      </c>
      <c r="R943" s="25">
        <f t="array" aca="1" ref="R943" ca="1">INDEX('Lorri 401b'!L:L,MATCH('Retirement Calculator'!A943,'Lorri 401b'!N:N,0),0)</f>
        <v>-14777924.480384568</v>
      </c>
      <c r="S943" s="25">
        <f t="shared" ca="1" si="787"/>
        <v>-18432721.244547538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7820.4732791855868</v>
      </c>
      <c r="K944" s="25">
        <f t="shared" si="784"/>
        <v>20171.771259384055</v>
      </c>
      <c r="L944" s="25"/>
      <c r="N944" s="25">
        <f>'Combined Retirement'!$C$18/12</f>
        <v>39153.069999999992</v>
      </c>
      <c r="O944" s="25">
        <f t="shared" si="785"/>
        <v>11160.82546143035</v>
      </c>
      <c r="P944" s="25">
        <f t="shared" si="786"/>
        <v>27992.244538569641</v>
      </c>
      <c r="Q944" s="25">
        <f t="array" aca="1" ref="Q944" ca="1">INDEX('Isaac 401k'!L:L,MATCH('Retirement Calculator'!A944,'Isaac 401k'!N:N,0),0)</f>
        <v>-3677878.1425981661</v>
      </c>
      <c r="R944" s="25">
        <f t="array" aca="1" ref="R944" ca="1">INDEX('Lorri 401b'!L:L,MATCH('Retirement Calculator'!A944,'Lorri 401b'!N:N,0),0)</f>
        <v>-14859754.986025801</v>
      </c>
      <c r="S944" s="25">
        <f t="shared" ca="1" si="787"/>
        <v>-18537633.128623966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7820.4732791855868</v>
      </c>
      <c r="K945" s="25">
        <f t="shared" si="784"/>
        <v>20171.771259384055</v>
      </c>
      <c r="L945" s="25"/>
      <c r="N945" s="25">
        <f>'Combined Retirement'!$C$18/12</f>
        <v>39153.069999999992</v>
      </c>
      <c r="O945" s="25">
        <f t="shared" si="785"/>
        <v>11160.82546143035</v>
      </c>
      <c r="P945" s="25">
        <f t="shared" si="786"/>
        <v>27992.244538569641</v>
      </c>
      <c r="Q945" s="25">
        <f t="array" aca="1" ref="Q945" ca="1">INDEX('Isaac 401k'!L:L,MATCH('Retirement Calculator'!A945,'Isaac 401k'!N:N,0),0)</f>
        <v>-3701055.6934435074</v>
      </c>
      <c r="R945" s="25">
        <f t="array" aca="1" ref="R945" ca="1">INDEX('Lorri 401b'!L:L,MATCH('Retirement Calculator'!A945,'Lorri 401b'!N:N,0),0)</f>
        <v>-14941926.452107206</v>
      </c>
      <c r="S945" s="25">
        <f t="shared" ca="1" si="787"/>
        <v>-18642982.145550713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7820.4732791855868</v>
      </c>
      <c r="K946" s="25">
        <f t="shared" si="784"/>
        <v>20171.771259384055</v>
      </c>
      <c r="L946" s="25"/>
      <c r="N946" s="25">
        <f>'Combined Retirement'!$C$18/12</f>
        <v>39153.069999999992</v>
      </c>
      <c r="O946" s="25">
        <f t="shared" si="785"/>
        <v>11160.82546143035</v>
      </c>
      <c r="P946" s="25">
        <f t="shared" si="786"/>
        <v>27992.244538569641</v>
      </c>
      <c r="Q946" s="25">
        <f t="array" aca="1" ref="Q946" ca="1">INDEX('Isaac 401k'!L:L,MATCH('Retirement Calculator'!A946,'Isaac 401k'!N:N,0),0)</f>
        <v>-3724329.8174173711</v>
      </c>
      <c r="R946" s="25">
        <f t="array" aca="1" ref="R946" ca="1">INDEX('Lorri 401b'!L:L,MATCH('Retirement Calculator'!A946,'Lorri 401b'!N:N,0),0)</f>
        <v>-15024440.299297284</v>
      </c>
      <c r="S946" s="25">
        <f t="shared" ca="1" si="787"/>
        <v>-18748770.116714656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7820.4732791855868</v>
      </c>
      <c r="K947" s="25">
        <f t="shared" si="784"/>
        <v>20171.771259384055</v>
      </c>
      <c r="L947" s="25"/>
      <c r="N947" s="25">
        <f>'Combined Retirement'!$C$18/12</f>
        <v>39153.069999999992</v>
      </c>
      <c r="O947" s="25">
        <f t="shared" si="785"/>
        <v>11160.82546143035</v>
      </c>
      <c r="P947" s="25">
        <f t="shared" si="786"/>
        <v>27992.244538569641</v>
      </c>
      <c r="Q947" s="25">
        <f t="array" aca="1" ref="Q947" ca="1">INDEX('Isaac 401k'!L:L,MATCH('Retirement Calculator'!A947,'Isaac 401k'!N:N,0),0)</f>
        <v>-3747700.9169077924</v>
      </c>
      <c r="R947" s="25">
        <f t="array" aca="1" ref="R947" ca="1">INDEX('Lorri 401b'!L:L,MATCH('Retirement Calculator'!A947,'Lorri 401b'!N:N,0),0)</f>
        <v>-15107297.954183988</v>
      </c>
      <c r="S947" s="25">
        <f t="shared" ca="1" si="787"/>
        <v>-18854998.871091779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7820.4732791855868</v>
      </c>
      <c r="K948" s="25">
        <f t="shared" si="784"/>
        <v>20171.771259384055</v>
      </c>
      <c r="L948" s="25"/>
      <c r="N948" s="25">
        <f>'Combined Retirement'!$C$18/12</f>
        <v>39153.069999999992</v>
      </c>
      <c r="O948" s="25">
        <f t="shared" si="785"/>
        <v>11160.82546143035</v>
      </c>
      <c r="P948" s="25">
        <f t="shared" si="786"/>
        <v>27992.244538569641</v>
      </c>
      <c r="Q948" s="25">
        <f t="array" aca="1" ref="Q948" ca="1">INDEX('Isaac 401k'!L:L,MATCH('Retirement Calculator'!A948,'Isaac 401k'!N:N,0),0)</f>
        <v>-3771169.395979424</v>
      </c>
      <c r="R948" s="25">
        <f t="array" aca="1" ref="R948" ca="1">INDEX('Lorri 401b'!L:L,MATCH('Retirement Calculator'!A948,'Lorri 401b'!N:N,0),0)</f>
        <v>-15190500.849299386</v>
      </c>
      <c r="S948" s="25">
        <f t="shared" ca="1" si="787"/>
        <v>-18961670.245278809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7820.4732791855868</v>
      </c>
      <c r="K949" s="25">
        <f t="shared" si="784"/>
        <v>20171.771259384055</v>
      </c>
      <c r="L949" s="25"/>
      <c r="N949" s="25">
        <f>'Combined Retirement'!$C$18/12</f>
        <v>39153.069999999992</v>
      </c>
      <c r="O949" s="25">
        <f t="shared" si="785"/>
        <v>11160.82546143035</v>
      </c>
      <c r="P949" s="25">
        <f t="shared" si="786"/>
        <v>27992.244538569641</v>
      </c>
      <c r="Q949" s="25">
        <f t="array" aca="1" ref="Q949" ca="1">INDEX('Isaac 401k'!L:L,MATCH('Retirement Calculator'!A949,'Isaac 401k'!N:N,0),0)</f>
        <v>-3794735.6603805204</v>
      </c>
      <c r="R949" s="25">
        <f t="array" aca="1" ref="R949" ca="1">INDEX('Lorri 401b'!L:L,MATCH('Retirement Calculator'!A949,'Lorri 401b'!N:N,0),0)</f>
        <v>-15274050.423144432</v>
      </c>
      <c r="S949" s="25">
        <f t="shared" ca="1" si="787"/>
        <v>-19068786.083524954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7820.4732791855868</v>
      </c>
      <c r="K950" s="25">
        <f t="shared" si="784"/>
        <v>20171.771259384055</v>
      </c>
      <c r="L950" s="25"/>
      <c r="N950" s="25">
        <f>'Combined Retirement'!$C$18/12</f>
        <v>39153.069999999992</v>
      </c>
      <c r="O950" s="25">
        <f t="shared" si="785"/>
        <v>11160.82546143035</v>
      </c>
      <c r="P950" s="25">
        <f t="shared" si="786"/>
        <v>27992.244538569641</v>
      </c>
      <c r="Q950" s="25">
        <f t="array" aca="1" ref="Q950" ca="1">INDEX('Isaac 401k'!L:L,MATCH('Retirement Calculator'!A950,'Isaac 401k'!N:N,0),0)</f>
        <v>-3818400.1175499549</v>
      </c>
      <c r="R950" s="25">
        <f t="array" aca="1" ref="R950" ca="1">INDEX('Lorri 401b'!L:L,MATCH('Retirement Calculator'!A950,'Lorri 401b'!N:N,0),0)</f>
        <v>-15357948.120213833</v>
      </c>
      <c r="S950" s="25">
        <f t="shared" ca="1" si="787"/>
        <v>-19176348.237763789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7820.4732791855868</v>
      </c>
      <c r="K951" s="25">
        <f t="shared" si="784"/>
        <v>20171.771259384055</v>
      </c>
      <c r="L951" s="25"/>
      <c r="N951" s="25">
        <f>'Combined Retirement'!$C$18/12</f>
        <v>39153.069999999992</v>
      </c>
      <c r="O951" s="25">
        <f t="shared" si="785"/>
        <v>11160.82546143035</v>
      </c>
      <c r="P951" s="25">
        <f t="shared" si="786"/>
        <v>27992.244538569641</v>
      </c>
      <c r="Q951" s="25">
        <f t="array" aca="1" ref="Q951" ca="1">INDEX('Isaac 401k'!L:L,MATCH('Retirement Calculator'!A951,'Isaac 401k'!N:N,0),0)</f>
        <v>-3842163.1766242618</v>
      </c>
      <c r="R951" s="25">
        <f t="array" aca="1" ref="R951" ca="1">INDEX('Lorri 401b'!L:L,MATCH('Retirement Calculator'!A951,'Lorri 401b'!N:N,0),0)</f>
        <v>-15442195.391021023</v>
      </c>
      <c r="S951" s="25">
        <f t="shared" ca="1" si="787"/>
        <v>-19284358.567645285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7820.4732791855868</v>
      </c>
      <c r="K952" s="25">
        <f t="shared" si="784"/>
        <v>20171.771259384055</v>
      </c>
      <c r="L952" s="25"/>
      <c r="N952" s="25">
        <f>'Combined Retirement'!$C$18/12</f>
        <v>39153.069999999992</v>
      </c>
      <c r="O952" s="25">
        <f t="shared" si="785"/>
        <v>11160.82546143035</v>
      </c>
      <c r="P952" s="25">
        <f t="shared" si="786"/>
        <v>27992.244538569641</v>
      </c>
      <c r="Q952" s="25">
        <f t="array" aca="1" ref="Q952" ca="1">INDEX('Isaac 401k'!L:L,MATCH('Retirement Calculator'!A952,'Isaac 401k'!N:N,0),0)</f>
        <v>-3866025.2484447118</v>
      </c>
      <c r="R952" s="25">
        <f t="array" aca="1" ref="R952" ca="1">INDEX('Lorri 401b'!L:L,MATCH('Retirement Calculator'!A952,'Lorri 401b'!N:N,0),0)</f>
        <v>-15526793.692123242</v>
      </c>
      <c r="S952" s="25">
        <f t="shared" ca="1" si="787"/>
        <v>-19392818.940567955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7820.4732791855868</v>
      </c>
      <c r="K953" s="25">
        <f t="shared" si="784"/>
        <v>20171.771259384055</v>
      </c>
      <c r="L953" s="25"/>
      <c r="N953" s="25">
        <f>'Combined Retirement'!$C$18/12</f>
        <v>39153.069999999992</v>
      </c>
      <c r="O953" s="25">
        <f t="shared" si="785"/>
        <v>11160.82546143035</v>
      </c>
      <c r="P953" s="25">
        <f t="shared" si="786"/>
        <v>27992.244538569641</v>
      </c>
      <c r="Q953" s="25">
        <f t="array" aca="1" ref="Q953" ca="1">INDEX('Isaac 401k'!L:L,MATCH('Retirement Calculator'!A953,'Isaac 401k'!N:N,0),0)</f>
        <v>-3889986.7455644137</v>
      </c>
      <c r="R953" s="25">
        <f t="array" aca="1" ref="R953" ca="1">INDEX('Lorri 401b'!L:L,MATCH('Retirement Calculator'!A953,'Lorri 401b'!N:N,0),0)</f>
        <v>-15611744.48614672</v>
      </c>
      <c r="S953" s="25">
        <f t="shared" ca="1" si="787"/>
        <v>-19501731.231711134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7820.4732791855868</v>
      </c>
      <c r="K954" s="25">
        <f t="shared" si="784"/>
        <v>20171.771259384055</v>
      </c>
      <c r="L954" s="25"/>
      <c r="N954" s="25">
        <f>'Combined Retirement'!$C$18/12</f>
        <v>39153.069999999992</v>
      </c>
      <c r="O954" s="25">
        <f t="shared" si="785"/>
        <v>11160.82546143035</v>
      </c>
      <c r="P954" s="25">
        <f t="shared" si="786"/>
        <v>27992.244538569641</v>
      </c>
      <c r="Q954" s="25">
        <f t="array" aca="1" ref="Q954" ca="1">INDEX('Isaac 401k'!L:L,MATCH('Retirement Calculator'!A954,'Isaac 401k'!N:N,0),0)</f>
        <v>-3914048.0822554477</v>
      </c>
      <c r="R954" s="25">
        <f t="array" aca="1" ref="R954" ca="1">INDEX('Lorri 401b'!L:L,MATCH('Retirement Calculator'!A954,'Lorri 401b'!N:N,0),0)</f>
        <v>-15697049.241811963</v>
      </c>
      <c r="S954" s="25">
        <f t="shared" ca="1" si="787"/>
        <v>-19611097.32406741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7820.4732791855868</v>
      </c>
      <c r="K955" s="25">
        <f t="shared" si="784"/>
        <v>20171.771259384055</v>
      </c>
      <c r="L955" s="25"/>
      <c r="N955" s="25">
        <f>'Combined Retirement'!$C$18/12</f>
        <v>39153.069999999992</v>
      </c>
      <c r="O955" s="25">
        <f t="shared" si="785"/>
        <v>11160.82546143035</v>
      </c>
      <c r="P955" s="25">
        <f t="shared" si="786"/>
        <v>27992.244538569641</v>
      </c>
      <c r="Q955" s="25">
        <f t="array" aca="1" ref="Q955" ca="1">INDEX('Isaac 401k'!L:L,MATCH('Retirement Calculator'!A955,'Isaac 401k'!N:N,0),0)</f>
        <v>-3938209.6745160278</v>
      </c>
      <c r="R955" s="25">
        <f t="array" aca="1" ref="R955" ca="1">INDEX('Lorri 401b'!L:L,MATCH('Retirement Calculator'!A955,'Lorri 401b'!N:N,0),0)</f>
        <v>-15782709.433959145</v>
      </c>
      <c r="S955" s="25">
        <f t="shared" ca="1" si="787"/>
        <v>-19720919.108475171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7820.4732791855868</v>
      </c>
      <c r="K956" s="25">
        <f t="shared" si="784"/>
        <v>20171.771259384055</v>
      </c>
      <c r="L956" s="25"/>
      <c r="N956" s="25">
        <f>'Combined Retirement'!$C$18/12</f>
        <v>39153.069999999992</v>
      </c>
      <c r="O956" s="25">
        <f t="shared" si="785"/>
        <v>11160.82546143035</v>
      </c>
      <c r="P956" s="25">
        <f t="shared" si="786"/>
        <v>27992.244538569641</v>
      </c>
      <c r="Q956" s="25">
        <f t="array" aca="1" ref="Q956" ca="1">INDEX('Isaac 401k'!L:L,MATCH('Retirement Calculator'!A956,'Isaac 401k'!N:N,0),0)</f>
        <v>-3962471.9400776937</v>
      </c>
      <c r="R956" s="25">
        <f t="array" aca="1" ref="R956" ca="1">INDEX('Lorri 401b'!L:L,MATCH('Retirement Calculator'!A956,'Lorri 401b'!N:N,0),0)</f>
        <v>-15868726.543573607</v>
      </c>
      <c r="S956" s="25">
        <f t="shared" ca="1" si="787"/>
        <v>-19831198.483651299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7820.4732791855868</v>
      </c>
      <c r="K957" s="25">
        <f t="shared" si="784"/>
        <v>20171.771259384055</v>
      </c>
      <c r="L957" s="25"/>
      <c r="N957" s="25">
        <f>'Combined Retirement'!$C$18/12</f>
        <v>39153.069999999992</v>
      </c>
      <c r="O957" s="25">
        <f t="shared" si="785"/>
        <v>11160.82546143035</v>
      </c>
      <c r="P957" s="25">
        <f t="shared" si="786"/>
        <v>27992.244538569641</v>
      </c>
      <c r="Q957" s="25">
        <f t="array" aca="1" ref="Q957" ca="1">INDEX('Isaac 401k'!L:L,MATCH('Retirement Calculator'!A957,'Isaac 401k'!N:N,0),0)</f>
        <v>-3986835.298412533</v>
      </c>
      <c r="R957" s="25">
        <f t="array" aca="1" ref="R957" ca="1">INDEX('Lorri 401b'!L:L,MATCH('Retirement Calculator'!A957,'Lorri 401b'!N:N,0),0)</f>
        <v>-15955102.057811461</v>
      </c>
      <c r="S957" s="25">
        <f t="shared" ca="1" si="787"/>
        <v>-19941937.356223993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7820.4732791855868</v>
      </c>
      <c r="K958" s="25">
        <f t="shared" si="784"/>
        <v>20171.771259384055</v>
      </c>
      <c r="L958" s="25"/>
      <c r="N958" s="25">
        <f>'Combined Retirement'!$C$18/12</f>
        <v>39153.069999999992</v>
      </c>
      <c r="O958" s="25">
        <f t="shared" si="785"/>
        <v>11160.82546143035</v>
      </c>
      <c r="P958" s="25">
        <f t="shared" si="786"/>
        <v>27992.244538569641</v>
      </c>
      <c r="Q958" s="25">
        <f t="array" aca="1" ref="Q958" ca="1">INDEX('Isaac 401k'!L:L,MATCH('Retirement Calculator'!A958,'Isaac 401k'!N:N,0),0)</f>
        <v>-4011300.170740434</v>
      </c>
      <c r="R958" s="25">
        <f t="array" aca="1" ref="R958" ca="1">INDEX('Lorri 401b'!L:L,MATCH('Retirement Calculator'!A958,'Lorri 401b'!N:N,0),0)</f>
        <v>-16041837.470025307</v>
      </c>
      <c r="S958" s="25">
        <f t="shared" ca="1" si="787"/>
        <v>-20053137.640765741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7820.4732791855868</v>
      </c>
      <c r="K959" s="25">
        <f t="shared" si="784"/>
        <v>20171.771259384055</v>
      </c>
      <c r="L959" s="25"/>
      <c r="N959" s="25">
        <f>'Combined Retirement'!$C$18/12</f>
        <v>39153.069999999992</v>
      </c>
      <c r="O959" s="25">
        <f t="shared" si="785"/>
        <v>11160.82546143035</v>
      </c>
      <c r="P959" s="25">
        <f t="shared" si="786"/>
        <v>27992.244538569641</v>
      </c>
      <c r="Q959" s="25">
        <f t="array" aca="1" ref="Q959" ca="1">INDEX('Isaac 401k'!L:L,MATCH('Retirement Calculator'!A959,'Isaac 401k'!N:N,0),0)</f>
        <v>-4035866.9800363681</v>
      </c>
      <c r="R959" s="25">
        <f t="array" aca="1" ref="R959" ca="1">INDEX('Lorri 401b'!L:L,MATCH('Retirement Calculator'!A959,'Lorri 401b'!N:N,0),0)</f>
        <v>-16128934.279790044</v>
      </c>
      <c r="S959" s="25">
        <f t="shared" ca="1" si="787"/>
        <v>-20164801.259826411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7820.4732791855868</v>
      </c>
      <c r="K960" s="25">
        <f t="shared" si="784"/>
        <v>20171.771259384055</v>
      </c>
      <c r="L960" s="25"/>
      <c r="N960" s="25">
        <f>'Combined Retirement'!$C$18/12</f>
        <v>39153.069999999992</v>
      </c>
      <c r="O960" s="25">
        <f t="shared" si="785"/>
        <v>11160.82546143035</v>
      </c>
      <c r="P960" s="25">
        <f t="shared" si="786"/>
        <v>27992.244538569641</v>
      </c>
      <c r="Q960" s="25">
        <f t="array" aca="1" ref="Q960" ca="1">INDEX('Isaac 401k'!L:L,MATCH('Retirement Calculator'!A960,'Isaac 401k'!N:N,0),0)</f>
        <v>-4060536.1510377019</v>
      </c>
      <c r="R960" s="25">
        <f t="array" aca="1" ref="R960" ca="1">INDEX('Lorri 401b'!L:L,MATCH('Retirement Calculator'!A960,'Lorri 401b'!N:N,0),0)</f>
        <v>-16216393.992928801</v>
      </c>
      <c r="S960" s="25">
        <f t="shared" ca="1" si="787"/>
        <v>-20276930.143966503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7820.4732791855868</v>
      </c>
      <c r="K961" s="25">
        <f t="shared" si="784"/>
        <v>20171.771259384055</v>
      </c>
      <c r="L961" s="25"/>
      <c r="N961" s="25">
        <f>'Combined Retirement'!$C$18/12</f>
        <v>39153.069999999992</v>
      </c>
      <c r="O961" s="25">
        <f t="shared" si="785"/>
        <v>11160.82546143035</v>
      </c>
      <c r="P961" s="25">
        <f t="shared" si="786"/>
        <v>27992.244538569641</v>
      </c>
      <c r="Q961" s="25">
        <f t="array" aca="1" ref="Q961" ca="1">INDEX('Isaac 401k'!L:L,MATCH('Retirement Calculator'!A961,'Isaac 401k'!N:N,0),0)</f>
        <v>-4085308.1102515412</v>
      </c>
      <c r="R961" s="25">
        <f t="array" aca="1" ref="R961" ca="1">INDEX('Lorri 401b'!L:L,MATCH('Retirement Calculator'!A961,'Lorri 401b'!N:N,0),0)</f>
        <v>-16304218.121538969</v>
      </c>
      <c r="S961" s="25">
        <f t="shared" ca="1" si="787"/>
        <v>-20389526.231790509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7820.4732791855868</v>
      </c>
      <c r="K962" s="25">
        <f t="shared" si="784"/>
        <v>20171.771259384055</v>
      </c>
      <c r="L962" s="25"/>
      <c r="N962" s="25">
        <f>'Combined Retirement'!$C$18/12</f>
        <v>39153.069999999992</v>
      </c>
      <c r="O962" s="25">
        <f t="shared" si="785"/>
        <v>11160.82546143035</v>
      </c>
      <c r="P962" s="25">
        <f t="shared" si="786"/>
        <v>27992.244538569641</v>
      </c>
      <c r="Q962" s="25">
        <f t="array" aca="1" ref="Q962" ca="1">INDEX('Isaac 401k'!L:L,MATCH('Retirement Calculator'!A962,'Isaac 401k'!N:N,0),0)</f>
        <v>-4110183.2859621048</v>
      </c>
      <c r="R962" s="25">
        <f t="array" aca="1" ref="R962" ca="1">INDEX('Lorri 401b'!L:L,MATCH('Retirement Calculator'!A962,'Lorri 401b'!N:N,0),0)</f>
        <v>-16392408.184018346</v>
      </c>
      <c r="S962" s="25">
        <f t="shared" ca="1" si="787"/>
        <v>-20502591.469980448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7820.4732791855868</v>
      </c>
      <c r="K963" s="25">
        <f t="shared" si="784"/>
        <v>20171.771259384055</v>
      </c>
      <c r="L963" s="25"/>
      <c r="N963" s="25">
        <f>'Combined Retirement'!$C$18/12</f>
        <v>39153.069999999992</v>
      </c>
      <c r="O963" s="25">
        <f t="shared" si="785"/>
        <v>11160.82546143035</v>
      </c>
      <c r="P963" s="25">
        <f t="shared" si="786"/>
        <v>27992.244538569641</v>
      </c>
      <c r="Q963" s="25">
        <f t="array" aca="1" ref="Q963" ca="1">INDEX('Isaac 401k'!L:L,MATCH('Retirement Calculator'!A963,'Isaac 401k'!N:N,0),0)</f>
        <v>-4135162.1082381289</v>
      </c>
      <c r="R963" s="25">
        <f t="array" aca="1" ref="R963" ca="1">INDEX('Lorri 401b'!L:L,MATCH('Retirement Calculator'!A963,'Lorri 401b'!N:N,0),0)</f>
        <v>-16480965.705091387</v>
      </c>
      <c r="S963" s="25">
        <f t="shared" ca="1" si="787"/>
        <v>-20616127.813329518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7820.4732791855868</v>
      </c>
      <c r="K964" s="25">
        <f t="shared" si="784"/>
        <v>20171.771259384055</v>
      </c>
      <c r="L964" s="25"/>
      <c r="N964" s="25">
        <f>'Combined Retirement'!$C$18/12</f>
        <v>39153.069999999992</v>
      </c>
      <c r="O964" s="25">
        <f t="shared" si="785"/>
        <v>11160.82546143035</v>
      </c>
      <c r="P964" s="25">
        <f t="shared" si="786"/>
        <v>27992.244538569641</v>
      </c>
      <c r="Q964" s="25">
        <f t="array" aca="1" ref="Q964" ca="1">INDEX('Isaac 401k'!L:L,MATCH('Retirement Calculator'!A964,'Isaac 401k'!N:N,0),0)</f>
        <v>-4160245.0089403032</v>
      </c>
      <c r="R964" s="25">
        <f t="array" aca="1" ref="R964" ca="1">INDEX('Lorri 401b'!L:L,MATCH('Retirement Calculator'!A964,'Lorri 401b'!N:N,0),0)</f>
        <v>-16569892.215835566</v>
      </c>
      <c r="S964" s="25">
        <f t="shared" ca="1" si="787"/>
        <v>-20730137.224775869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7820.4732791855868</v>
      </c>
      <c r="K965" s="25">
        <f t="shared" si="784"/>
        <v>20171.771259384055</v>
      </c>
      <c r="L965" s="25"/>
      <c r="N965" s="25">
        <f>'Combined Retirement'!$C$18/12</f>
        <v>39153.069999999992</v>
      </c>
      <c r="O965" s="25">
        <f t="shared" si="785"/>
        <v>11160.82546143035</v>
      </c>
      <c r="P965" s="25">
        <f t="shared" si="786"/>
        <v>27992.244538569641</v>
      </c>
      <c r="Q965" s="25">
        <f t="array" aca="1" ref="Q965" ca="1">INDEX('Isaac 401k'!L:L,MATCH('Retirement Calculator'!A965,'Isaac 401k'!N:N,0),0)</f>
        <v>-4185432.4217287367</v>
      </c>
      <c r="R965" s="25">
        <f t="array" aca="1" ref="R965" ca="1">INDEX('Lorri 401b'!L:L,MATCH('Retirement Calculator'!A965,'Lorri 401b'!N:N,0),0)</f>
        <v>-16659189.253707845</v>
      </c>
      <c r="S965" s="25">
        <f t="shared" ca="1" si="787"/>
        <v>-20844621.675436582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7820.4732791855868</v>
      </c>
      <c r="K966" s="25">
        <f t="shared" si="784"/>
        <v>20171.771259384055</v>
      </c>
      <c r="L966" s="25"/>
      <c r="N966" s="25">
        <f>'Combined Retirement'!$C$18/12</f>
        <v>39153.069999999992</v>
      </c>
      <c r="O966" s="25">
        <f t="shared" si="785"/>
        <v>11160.82546143035</v>
      </c>
      <c r="P966" s="25">
        <f t="shared" si="786"/>
        <v>27992.244538569641</v>
      </c>
      <c r="Q966" s="25">
        <f t="array" aca="1" ref="Q966" ca="1">INDEX('Isaac 401k'!L:L,MATCH('Retirement Calculator'!A966,'Isaac 401k'!N:N,0),0)</f>
        <v>-4210724.7820704551</v>
      </c>
      <c r="R966" s="25">
        <f t="array" aca="1" ref="R966" ca="1">INDEX('Lorri 401b'!L:L,MATCH('Retirement Calculator'!A966,'Lorri 401b'!N:N,0),0)</f>
        <v>-16748858.36257126</v>
      </c>
      <c r="S966" s="25">
        <f t="shared" ca="1" si="787"/>
        <v>-20959583.144641716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7820.4732791855868</v>
      </c>
      <c r="K967" s="25">
        <f t="shared" si="784"/>
        <v>20171.771259384055</v>
      </c>
      <c r="L967" s="25"/>
      <c r="N967" s="25">
        <f>'Combined Retirement'!$C$18/12</f>
        <v>39153.069999999992</v>
      </c>
      <c r="O967" s="25">
        <f t="shared" si="785"/>
        <v>11160.82546143035</v>
      </c>
      <c r="P967" s="25">
        <f t="shared" si="786"/>
        <v>27992.244538569641</v>
      </c>
      <c r="Q967" s="25">
        <f t="array" aca="1" ref="Q967" ca="1">INDEX('Isaac 401k'!L:L,MATCH('Retirement Calculator'!A967,'Isaac 401k'!N:N,0),0)</f>
        <v>-4236122.5272469306</v>
      </c>
      <c r="R967" s="25">
        <f t="array" aca="1" ref="R967" ca="1">INDEX('Lorri 401b'!L:L,MATCH('Retirement Calculator'!A967,'Lorri 401b'!N:N,0),0)</f>
        <v>-16838901.092721604</v>
      </c>
      <c r="S967" s="25">
        <f t="shared" ca="1" si="787"/>
        <v>-21075023.619968534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7820.4732791855868</v>
      </c>
      <c r="K968" s="25">
        <f t="shared" si="784"/>
        <v>20171.771259384055</v>
      </c>
      <c r="L968" s="25"/>
      <c r="N968" s="25">
        <f>'Combined Retirement'!$C$18/12</f>
        <v>39153.069999999992</v>
      </c>
      <c r="O968" s="25">
        <f t="shared" si="785"/>
        <v>11160.82546143035</v>
      </c>
      <c r="P968" s="25">
        <f t="shared" si="786"/>
        <v>27992.244538569641</v>
      </c>
      <c r="Q968" s="25">
        <f t="array" aca="1" ref="Q968" ca="1">INDEX('Isaac 401k'!L:L,MATCH('Retirement Calculator'!A968,'Isaac 401k'!N:N,0),0)</f>
        <v>-4261626.0963616418</v>
      </c>
      <c r="R968" s="25">
        <f t="array" aca="1" ref="R968" ca="1">INDEX('Lorri 401b'!L:L,MATCH('Retirement Calculator'!A968,'Lorri 401b'!N:N,0),0)</f>
        <v>-16929319.000914242</v>
      </c>
      <c r="S968" s="25">
        <f t="shared" ca="1" si="787"/>
        <v>-21190945.097275883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7820.4732791855868</v>
      </c>
      <c r="K969" s="25">
        <f t="shared" si="784"/>
        <v>20171.771259384055</v>
      </c>
      <c r="L969" s="25"/>
      <c r="N969" s="25">
        <f>'Combined Retirement'!$C$18/12</f>
        <v>39153.069999999992</v>
      </c>
      <c r="O969" s="25">
        <f t="shared" si="785"/>
        <v>11160.82546143035</v>
      </c>
      <c r="P969" s="25">
        <f t="shared" si="786"/>
        <v>27992.244538569641</v>
      </c>
      <c r="Q969" s="25">
        <f t="array" aca="1" ref="Q969" ca="1">INDEX('Isaac 401k'!L:L,MATCH('Retirement Calculator'!A969,'Isaac 401k'!N:N,0),0)</f>
        <v>-4287235.9303476643</v>
      </c>
      <c r="R969" s="25">
        <f t="array" aca="1" ref="R969" ca="1">INDEX('Lorri 401b'!L:L,MATCH('Retirement Calculator'!A969,'Lorri 401b'!N:N,0),0)</f>
        <v>-17020113.650391016</v>
      </c>
      <c r="S969" s="25">
        <f t="shared" ca="1" si="787"/>
        <v>-21307349.580738679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7820.4732791855868</v>
      </c>
      <c r="K970" s="25">
        <f t="shared" si="784"/>
        <v>20171.771259384055</v>
      </c>
      <c r="L970" s="25"/>
      <c r="N970" s="25">
        <f>'Combined Retirement'!$C$18/12</f>
        <v>39153.069999999992</v>
      </c>
      <c r="O970" s="25">
        <f t="shared" si="785"/>
        <v>11160.82546143035</v>
      </c>
      <c r="P970" s="25">
        <f t="shared" si="786"/>
        <v>27992.244538569641</v>
      </c>
      <c r="Q970" s="25">
        <f t="array" aca="1" ref="Q970" ca="1">INDEX('Isaac 401k'!L:L,MATCH('Retirement Calculator'!A970,'Isaac 401k'!N:N,0),0)</f>
        <v>-4312952.4719752949</v>
      </c>
      <c r="R970" s="25">
        <f t="array" aca="1" ref="R970" ca="1">INDEX('Lorri 401b'!L:L,MATCH('Retirement Calculator'!A970,'Lorri 401b'!N:N,0),0)</f>
        <v>-17111286.610907275</v>
      </c>
      <c r="S970" s="25">
        <f t="shared" ca="1" si="787"/>
        <v>-21424239.082882568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7820.4732791855868</v>
      </c>
      <c r="K971" s="25">
        <f t="shared" si="784"/>
        <v>20171.771259384055</v>
      </c>
      <c r="L971" s="25"/>
      <c r="N971" s="25">
        <f>'Combined Retirement'!$C$18/12</f>
        <v>39153.069999999992</v>
      </c>
      <c r="O971" s="25">
        <f t="shared" si="785"/>
        <v>11160.82546143035</v>
      </c>
      <c r="P971" s="25">
        <f t="shared" si="786"/>
        <v>27992.244538569641</v>
      </c>
      <c r="Q971" s="25">
        <f t="array" aca="1" ref="Q971" ca="1">INDEX('Isaac 401k'!L:L,MATCH('Retirement Calculator'!A971,'Isaac 401k'!N:N,0),0)</f>
        <v>-4338776.1658597076</v>
      </c>
      <c r="R971" s="25">
        <f t="array" aca="1" ref="R971" ca="1">INDEX('Lorri 401b'!L:L,MATCH('Retirement Calculator'!A971,'Lorri 401b'!N:N,0),0)</f>
        <v>-17202839.458759017</v>
      </c>
      <c r="S971" s="25">
        <f t="shared" ca="1" si="787"/>
        <v>-21541615.624618724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7820.4732791855868</v>
      </c>
      <c r="K972" s="25">
        <f t="shared" si="784"/>
        <v>20171.771259384055</v>
      </c>
      <c r="L972" s="25"/>
      <c r="N972" s="25">
        <f>'Combined Retirement'!$C$18/12</f>
        <v>39153.069999999992</v>
      </c>
      <c r="O972" s="25">
        <f t="shared" si="785"/>
        <v>11160.82546143035</v>
      </c>
      <c r="P972" s="25">
        <f t="shared" si="786"/>
        <v>27992.244538569641</v>
      </c>
      <c r="Q972" s="25">
        <f t="array" aca="1" ref="Q972" ca="1">INDEX('Isaac 401k'!L:L,MATCH('Retirement Calculator'!A972,'Isaac 401k'!N:N,0),0)</f>
        <v>-4364707.4584686384</v>
      </c>
      <c r="R972" s="25">
        <f t="array" aca="1" ref="R972" ca="1">INDEX('Lorri 401b'!L:L,MATCH('Retirement Calculator'!A972,'Lorri 401b'!N:N,0),0)</f>
        <v>-17294773.776810143</v>
      </c>
      <c r="S972" s="25">
        <f t="shared" ca="1" si="787"/>
        <v>-21659481.235278782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7820.4732791855868</v>
      </c>
      <c r="K973" s="25">
        <f t="shared" si="784"/>
        <v>20171.771259384055</v>
      </c>
      <c r="L973" s="25"/>
      <c r="N973" s="25">
        <f>'Combined Retirement'!$C$18/12</f>
        <v>39153.069999999992</v>
      </c>
      <c r="O973" s="25">
        <f t="shared" si="785"/>
        <v>11160.82546143035</v>
      </c>
      <c r="P973" s="25">
        <f t="shared" si="786"/>
        <v>27992.244538569641</v>
      </c>
      <c r="Q973" s="25">
        <f t="array" aca="1" ref="Q973" ca="1">INDEX('Isaac 401k'!L:L,MATCH('Retirement Calculator'!A973,'Isaac 401k'!N:N,0),0)</f>
        <v>-4390746.7981301062</v>
      </c>
      <c r="R973" s="25">
        <f t="array" aca="1" ref="R973" ca="1">INDEX('Lorri 401b'!L:L,MATCH('Retirement Calculator'!A973,'Lorri 401b'!N:N,0),0)</f>
        <v>-17387091.154519815</v>
      </c>
      <c r="S973" s="25">
        <f t="shared" ca="1" si="787"/>
        <v>-21777837.952649921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7820.4732791855868</v>
      </c>
      <c r="K974" s="25">
        <f t="shared" si="784"/>
        <v>20171.771259384055</v>
      </c>
      <c r="L974" s="25"/>
      <c r="N974" s="25">
        <f>'Combined Retirement'!$C$18/12</f>
        <v>39153.069999999992</v>
      </c>
      <c r="O974" s="25">
        <f t="shared" si="785"/>
        <v>11160.82546143035</v>
      </c>
      <c r="P974" s="25">
        <f t="shared" si="786"/>
        <v>27992.244538569641</v>
      </c>
      <c r="Q974" s="25">
        <f t="array" aca="1" ref="Q974" ca="1">INDEX('Isaac 401k'!L:L,MATCH('Retirement Calculator'!A974,'Isaac 401k'!N:N,0),0)</f>
        <v>-4416894.635040164</v>
      </c>
      <c r="R974" s="25">
        <f t="array" aca="1" ref="R974" ca="1">INDEX('Lorri 401b'!L:L,MATCH('Retirement Calculator'!A974,'Lorri 401b'!N:N,0),0)</f>
        <v>-17479793.187969945</v>
      </c>
      <c r="S974" s="25">
        <f t="shared" ca="1" si="787"/>
        <v>-21896687.823010109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7820.4732791855868</v>
      </c>
      <c r="K975" s="25">
        <f t="shared" si="784"/>
        <v>20171.771259384055</v>
      </c>
      <c r="L975" s="25"/>
      <c r="N975" s="25">
        <f>'Combined Retirement'!$C$18/12</f>
        <v>39153.069999999992</v>
      </c>
      <c r="O975" s="25">
        <f t="shared" si="785"/>
        <v>11160.82546143035</v>
      </c>
      <c r="P975" s="25">
        <f t="shared" si="786"/>
        <v>27992.244538569641</v>
      </c>
      <c r="Q975" s="25">
        <f t="array" aca="1" ref="Q975" ca="1">INDEX('Isaac 401k'!L:L,MATCH('Retirement Calculator'!A975,'Isaac 401k'!N:N,0),0)</f>
        <v>-4443151.4212706806</v>
      </c>
      <c r="R975" s="25">
        <f t="array" aca="1" ref="R975" ca="1">INDEX('Lorri 401b'!L:L,MATCH('Retirement Calculator'!A975,'Lorri 401b'!N:N,0),0)</f>
        <v>-17572881.479892783</v>
      </c>
      <c r="S975" s="25">
        <f t="shared" ca="1" si="787"/>
        <v>-22016032.901163463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7820.4732791855868</v>
      </c>
      <c r="K976" s="25">
        <f t="shared" si="784"/>
        <v>20171.771259384055</v>
      </c>
      <c r="L976" s="25"/>
      <c r="N976" s="25">
        <f>'Combined Retirement'!$C$18/12</f>
        <v>39153.069999999992</v>
      </c>
      <c r="O976" s="25">
        <f t="shared" si="785"/>
        <v>11160.82546143035</v>
      </c>
      <c r="P976" s="25">
        <f t="shared" si="786"/>
        <v>27992.244538569641</v>
      </c>
      <c r="Q976" s="25">
        <f t="array" aca="1" ref="Q976" ca="1">INDEX('Isaac 401k'!L:L,MATCH('Retirement Calculator'!A976,'Isaac 401k'!N:N,0),0)</f>
        <v>-4469517.6107771574</v>
      </c>
      <c r="R976" s="25">
        <f t="array" aca="1" ref="R976" ca="1">INDEX('Lorri 401b'!L:L,MATCH('Retirement Calculator'!A976,'Lorri 401b'!N:N,0),0)</f>
        <v>-17666357.639698632</v>
      </c>
      <c r="S976" s="25">
        <f t="shared" ca="1" si="787"/>
        <v>-22135875.25047579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7820.4732791855868</v>
      </c>
      <c r="K977" s="25">
        <f t="shared" si="784"/>
        <v>20171.771259384055</v>
      </c>
      <c r="L977" s="25"/>
      <c r="N977" s="25">
        <f>'Combined Retirement'!$C$18/12</f>
        <v>39153.069999999992</v>
      </c>
      <c r="O977" s="25">
        <f t="shared" si="785"/>
        <v>11160.82546143035</v>
      </c>
      <c r="P977" s="25">
        <f t="shared" si="786"/>
        <v>27992.244538569641</v>
      </c>
      <c r="Q977" s="25">
        <f t="array" aca="1" ref="Q977" ca="1">INDEX('Isaac 401k'!L:L,MATCH('Retirement Calculator'!A977,'Isaac 401k'!N:N,0),0)</f>
        <v>-4495993.6594065782</v>
      </c>
      <c r="R977" s="25">
        <f t="array" aca="1" ref="R977" ca="1">INDEX('Lorri 401b'!L:L,MATCH('Retirement Calculator'!A977,'Lorri 401b'!N:N,0),0)</f>
        <v>-17760223.283503674</v>
      </c>
      <c r="S977" s="25">
        <f t="shared" ca="1" si="787"/>
        <v>-22256216.942910254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7820.4732791855868</v>
      </c>
      <c r="K978" s="25">
        <f t="shared" si="784"/>
        <v>20171.771259384055</v>
      </c>
      <c r="L978" s="25"/>
      <c r="N978" s="25">
        <f>'Combined Retirement'!$C$18/12</f>
        <v>39153.069999999992</v>
      </c>
      <c r="O978" s="25">
        <f t="shared" si="785"/>
        <v>11160.82546143035</v>
      </c>
      <c r="P978" s="25">
        <f t="shared" si="786"/>
        <v>27992.244538569641</v>
      </c>
      <c r="Q978" s="25">
        <f t="array" aca="1" ref="Q978" ca="1">INDEX('Isaac 401k'!L:L,MATCH('Retirement Calculator'!A978,'Isaac 401k'!N:N,0),0)</f>
        <v>-4522580.0249052877</v>
      </c>
      <c r="R978" s="25">
        <f t="array" aca="1" ref="R978" ca="1">INDEX('Lorri 401b'!L:L,MATCH('Retirement Calculator'!A978,'Lorri 401b'!N:N,0),0)</f>
        <v>-17854480.034157902</v>
      </c>
      <c r="S978" s="25">
        <f t="shared" ca="1" si="787"/>
        <v>-22377060.059063189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7820.4732791855868</v>
      </c>
      <c r="K979" s="25">
        <f t="shared" si="784"/>
        <v>20171.771259384055</v>
      </c>
      <c r="L979" s="25"/>
      <c r="N979" s="25">
        <f>'Combined Retirement'!$C$18/12</f>
        <v>39153.069999999992</v>
      </c>
      <c r="O979" s="25">
        <f t="shared" si="785"/>
        <v>11160.82546143035</v>
      </c>
      <c r="P979" s="25">
        <f t="shared" si="786"/>
        <v>27992.244538569641</v>
      </c>
      <c r="Q979" s="25">
        <f t="array" aca="1" ref="Q979" ca="1">INDEX('Isaac 401k'!L:L,MATCH('Retirement Calculator'!A979,'Isaac 401k'!N:N,0),0)</f>
        <v>-4549277.1669269083</v>
      </c>
      <c r="R979" s="25">
        <f t="array" aca="1" ref="R979" ca="1">INDEX('Lorri 401b'!L:L,MATCH('Retirement Calculator'!A979,'Lorri 401b'!N:N,0),0)</f>
        <v>-17949129.521273188</v>
      </c>
      <c r="S979" s="25">
        <f t="shared" ca="1" si="787"/>
        <v>-22498406.688200098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7820.4732791855868</v>
      </c>
      <c r="K980" s="25">
        <f t="shared" si="784"/>
        <v>20171.771259384055</v>
      </c>
      <c r="L980" s="25"/>
      <c r="N980" s="25">
        <f>'Combined Retirement'!$C$18/12</f>
        <v>39153.069999999992</v>
      </c>
      <c r="O980" s="25">
        <f t="shared" si="785"/>
        <v>11160.82546143035</v>
      </c>
      <c r="P980" s="25">
        <f t="shared" si="786"/>
        <v>27992.244538569641</v>
      </c>
      <c r="Q980" s="25">
        <f t="array" aca="1" ref="Q980" ca="1">INDEX('Isaac 401k'!L:L,MATCH('Retirement Calculator'!A980,'Isaac 401k'!N:N,0),0)</f>
        <v>-4576085.5470402855</v>
      </c>
      <c r="R980" s="25">
        <f t="array" aca="1" ref="R980" ca="1">INDEX('Lorri 401b'!L:L,MATCH('Retirement Calculator'!A980,'Lorri 401b'!N:N,0),0)</f>
        <v>-18044173.381251458</v>
      </c>
      <c r="S980" s="25">
        <f t="shared" ca="1" si="787"/>
        <v>-22620258.928291745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7820.4732791855868</v>
      </c>
      <c r="K981" s="25">
        <f t="shared" si="784"/>
        <v>20171.771259384055</v>
      </c>
      <c r="L981" s="25"/>
      <c r="N981" s="25">
        <f>'Combined Retirement'!$C$18/12</f>
        <v>39153.069999999992</v>
      </c>
      <c r="O981" s="25">
        <f t="shared" si="785"/>
        <v>11160.82546143035</v>
      </c>
      <c r="P981" s="25">
        <f t="shared" si="786"/>
        <v>27992.244538569641</v>
      </c>
      <c r="Q981" s="25">
        <f t="array" aca="1" ref="Q981" ca="1">INDEX('Isaac 401k'!L:L,MATCH('Retirement Calculator'!A981,'Isaac 401k'!N:N,0),0)</f>
        <v>-4603005.6287374692</v>
      </c>
      <c r="R981" s="25">
        <f t="array" aca="1" ref="R981" ca="1">INDEX('Lorri 401b'!L:L,MATCH('Retirement Calculator'!A981,'Lorri 401b'!N:N,0),0)</f>
        <v>-18139613.257312968</v>
      </c>
      <c r="S981" s="25">
        <f t="shared" ca="1" si="787"/>
        <v>-22742618.886050437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7820.4732791855868</v>
      </c>
      <c r="K982" s="25">
        <f t="shared" si="784"/>
        <v>20171.771259384055</v>
      </c>
      <c r="L982" s="25"/>
      <c r="N982" s="25">
        <f>'Combined Retirement'!$C$18/12</f>
        <v>39153.069999999992</v>
      </c>
      <c r="O982" s="25">
        <f t="shared" si="785"/>
        <v>11160.82546143035</v>
      </c>
      <c r="P982" s="25">
        <f t="shared" si="786"/>
        <v>27992.244538569641</v>
      </c>
      <c r="Q982" s="25">
        <f t="array" aca="1" ref="Q982" ca="1">INDEX('Isaac 401k'!L:L,MATCH('Retirement Calculator'!A982,'Isaac 401k'!N:N,0),0)</f>
        <v>-4630037.8774417238</v>
      </c>
      <c r="R982" s="25">
        <f t="array" aca="1" ref="R982" ca="1">INDEX('Lorri 401b'!L:L,MATCH('Retirement Calculator'!A982,'Lorri 401b'!N:N,0),0)</f>
        <v>-18235450.799524736</v>
      </c>
      <c r="S982" s="25">
        <f t="shared" ca="1" si="787"/>
        <v>-22865488.676966459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7820.4732791855868</v>
      </c>
      <c r="K983" s="25">
        <f t="shared" si="784"/>
        <v>20171.771259384055</v>
      </c>
      <c r="L983" s="25"/>
      <c r="N983" s="25">
        <f>'Combined Retirement'!$C$18/12</f>
        <v>39153.069999999992</v>
      </c>
      <c r="O983" s="25">
        <f t="shared" si="785"/>
        <v>11160.82546143035</v>
      </c>
      <c r="P983" s="25">
        <f t="shared" si="786"/>
        <v>27992.244538569641</v>
      </c>
      <c r="Q983" s="25">
        <f t="array" aca="1" ref="Q983" ca="1">INDEX('Isaac 401k'!L:L,MATCH('Retirement Calculator'!A983,'Isaac 401k'!N:N,0),0)</f>
        <v>-4657182.76051558</v>
      </c>
      <c r="R983" s="25">
        <f t="array" aca="1" ref="R983" ca="1">INDEX('Lorri 401b'!L:L,MATCH('Retirement Calculator'!A983,'Lorri 401b'!N:N,0),0)</f>
        <v>-18331687.664829053</v>
      </c>
      <c r="S983" s="25">
        <f t="shared" ca="1" si="787"/>
        <v>-22988870.425344631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7820.4732791855868</v>
      </c>
      <c r="K984" s="25">
        <f t="shared" si="784"/>
        <v>20171.771259384055</v>
      </c>
      <c r="L984" s="25"/>
      <c r="N984" s="25">
        <f>'Combined Retirement'!$C$18/12</f>
        <v>39153.069999999992</v>
      </c>
      <c r="O984" s="25">
        <f t="shared" si="785"/>
        <v>11160.82546143035</v>
      </c>
      <c r="P984" s="25">
        <f t="shared" si="786"/>
        <v>27992.244538569641</v>
      </c>
      <c r="Q984" s="25">
        <f t="array" aca="1" ref="Q984" ca="1">INDEX('Isaac 401k'!L:L,MATCH('Retirement Calculator'!A984,'Isaac 401k'!N:N,0),0)</f>
        <v>-4684440.7472689105</v>
      </c>
      <c r="R984" s="25">
        <f t="array" aca="1" ref="R984" ca="1">INDEX('Lorri 401b'!L:L,MATCH('Retirement Calculator'!A984,'Lorri 401b'!N:N,0),0)</f>
        <v>-18428325.517072137</v>
      </c>
      <c r="S984" s="25">
        <f t="shared" ca="1" si="787"/>
        <v>-23112766.264341049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7820.4732791855868</v>
      </c>
      <c r="K985" s="25">
        <f t="shared" si="784"/>
        <v>20171.771259384055</v>
      </c>
      <c r="L985" s="25"/>
      <c r="N985" s="25">
        <f>'Combined Retirement'!$C$18/12</f>
        <v>39153.069999999992</v>
      </c>
      <c r="O985" s="25">
        <f t="shared" si="785"/>
        <v>11160.82546143035</v>
      </c>
      <c r="P985" s="25">
        <f t="shared" si="786"/>
        <v>27992.244538569641</v>
      </c>
      <c r="Q985" s="25">
        <f t="array" aca="1" ref="Q985" ca="1">INDEX('Isaac 401k'!L:L,MATCH('Retirement Calculator'!A985,'Isaac 401k'!N:N,0),0)</f>
        <v>-4711812.3089670464</v>
      </c>
      <c r="R985" s="25">
        <f t="array" aca="1" ref="R985" ca="1">INDEX('Lorri 401b'!L:L,MATCH('Retirement Calculator'!A985,'Lorri 401b'!N:N,0),0)</f>
        <v>-18525366.027032901</v>
      </c>
      <c r="S985" s="25">
        <f t="shared" ca="1" si="787"/>
        <v>-23237178.335999947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7820.4732791855868</v>
      </c>
      <c r="K986" s="25">
        <f t="shared" si="784"/>
        <v>20171.771259384055</v>
      </c>
      <c r="L986" s="25"/>
      <c r="N986" s="25">
        <f>'Combined Retirement'!$C$18/12</f>
        <v>39153.069999999992</v>
      </c>
      <c r="O986" s="25">
        <f t="shared" si="785"/>
        <v>11160.82546143035</v>
      </c>
      <c r="P986" s="25">
        <f t="shared" si="786"/>
        <v>27992.244538569641</v>
      </c>
      <c r="Q986" s="25">
        <f t="array" aca="1" ref="Q986" ca="1">INDEX('Isaac 401k'!L:L,MATCH('Retirement Calculator'!A986,'Isaac 401k'!N:N,0),0)</f>
        <v>-4739297.9188389247</v>
      </c>
      <c r="R986" s="25">
        <f t="array" aca="1" ref="R986" ca="1">INDEX('Lorri 401b'!L:L,MATCH('Retirement Calculator'!A986,'Lorri 401b'!N:N,0),0)</f>
        <v>-18622810.872451834</v>
      </c>
      <c r="S986" s="25">
        <f t="shared" ca="1" si="787"/>
        <v>-23362108.79129076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7820.4732791855868</v>
      </c>
      <c r="K987" s="25">
        <f t="shared" si="784"/>
        <v>20171.771259384055</v>
      </c>
      <c r="L987" s="25"/>
      <c r="N987" s="25">
        <f>'Combined Retirement'!$C$18/12</f>
        <v>39153.069999999992</v>
      </c>
      <c r="O987" s="25">
        <f t="shared" si="785"/>
        <v>11160.82546143035</v>
      </c>
      <c r="P987" s="25">
        <f t="shared" si="786"/>
        <v>27992.244538569641</v>
      </c>
      <c r="Q987" s="25">
        <f t="array" aca="1" ref="Q987" ca="1">INDEX('Isaac 401k'!L:L,MATCH('Retirement Calculator'!A987,'Isaac 401k'!N:N,0),0)</f>
        <v>-4766898.0520852692</v>
      </c>
      <c r="R987" s="25">
        <f t="array" aca="1" ref="R987" ca="1">INDEX('Lorri 401b'!L:L,MATCH('Retirement Calculator'!A987,'Lorri 401b'!N:N,0),0)</f>
        <v>-18720661.738060012</v>
      </c>
      <c r="S987" s="25">
        <f t="shared" ca="1" si="787"/>
        <v>-23487559.790145282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7820.4732791855868</v>
      </c>
      <c r="K988" s="25">
        <f t="shared" si="784"/>
        <v>20171.771259384055</v>
      </c>
      <c r="L988" s="25"/>
      <c r="N988" s="25">
        <f>'Combined Retirement'!$C$18/12</f>
        <v>39153.069999999992</v>
      </c>
      <c r="O988" s="25">
        <f t="shared" si="785"/>
        <v>11160.82546143035</v>
      </c>
      <c r="P988" s="25">
        <f t="shared" si="786"/>
        <v>27992.244538569641</v>
      </c>
      <c r="Q988" s="25">
        <f t="array" aca="1" ref="Q988" ca="1">INDEX('Isaac 401k'!L:L,MATCH('Retirement Calculator'!A988,'Isaac 401k'!N:N,0),0)</f>
        <v>-4794613.1858868068</v>
      </c>
      <c r="R988" s="25">
        <f t="array" aca="1" ref="R988" ca="1">INDEX('Lorri 401b'!L:L,MATCH('Retirement Calculator'!A988,'Lorri 401b'!N:N,0),0)</f>
        <v>-18818920.315608226</v>
      </c>
      <c r="S988" s="25">
        <f t="shared" ca="1" si="787"/>
        <v>-23613533.501495034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7820.4732791855868</v>
      </c>
      <c r="K989" s="25">
        <f t="shared" si="784"/>
        <v>20171.771259384055</v>
      </c>
      <c r="L989" s="25"/>
      <c r="N989" s="25">
        <f>'Combined Retirement'!$C$18/12</f>
        <v>39153.069999999992</v>
      </c>
      <c r="O989" s="25">
        <f t="shared" si="785"/>
        <v>11160.82546143035</v>
      </c>
      <c r="P989" s="25">
        <f t="shared" si="786"/>
        <v>27992.244538569641</v>
      </c>
      <c r="Q989" s="25">
        <f t="array" aca="1" ref="Q989" ca="1">INDEX('Isaac 401k'!L:L,MATCH('Retirement Calculator'!A989,'Isaac 401k'!N:N,0),0)</f>
        <v>-4822443.7994125178</v>
      </c>
      <c r="R989" s="25">
        <f t="array" aca="1" ref="R989" ca="1">INDEX('Lorri 401b'!L:L,MATCH('Retirement Calculator'!A989,'Lorri 401b'!N:N,0),0)</f>
        <v>-18917588.303896222</v>
      </c>
      <c r="S989" s="25">
        <f t="shared" ca="1" si="787"/>
        <v>-23740032.103308741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7820.4732791855868</v>
      </c>
      <c r="K990" s="25">
        <f t="shared" si="784"/>
        <v>20171.771259384055</v>
      </c>
      <c r="L990" s="25"/>
      <c r="N990" s="25">
        <f>'Combined Retirement'!$C$18/12</f>
        <v>39153.069999999992</v>
      </c>
      <c r="O990" s="25">
        <f t="shared" si="785"/>
        <v>11160.82546143035</v>
      </c>
      <c r="P990" s="25">
        <f t="shared" si="786"/>
        <v>27992.244538569641</v>
      </c>
      <c r="Q990" s="25">
        <f t="array" aca="1" ref="Q990" ca="1">INDEX('Isaac 401k'!L:L,MATCH('Retirement Calculator'!A990,'Isaac 401k'!N:N,0),0)</f>
        <v>-4850390.3738279184</v>
      </c>
      <c r="R990" s="25">
        <f t="array" aca="1" ref="R990" ca="1">INDEX('Lorri 401b'!L:L,MATCH('Retirement Calculator'!A990,'Lorri 401b'!N:N,0),0)</f>
        <v>-19016667.408802085</v>
      </c>
      <c r="S990" s="25">
        <f t="shared" ca="1" si="787"/>
        <v>-23867057.782630004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7820.4732791855868</v>
      </c>
      <c r="K991" s="25">
        <f t="shared" si="784"/>
        <v>20171.771259384055</v>
      </c>
      <c r="L991" s="25"/>
      <c r="N991" s="25">
        <f>'Combined Retirement'!$C$18/12</f>
        <v>39153.069999999992</v>
      </c>
      <c r="O991" s="25">
        <f t="shared" si="785"/>
        <v>11160.82546143035</v>
      </c>
      <c r="P991" s="25">
        <f t="shared" si="786"/>
        <v>27992.244538569641</v>
      </c>
      <c r="Q991" s="25">
        <f t="array" aca="1" ref="Q991" ca="1">INDEX('Isaac 401k'!L:L,MATCH('Retirement Calculator'!A991,'Isaac 401k'!N:N,0),0)</f>
        <v>-4878453.3923033839</v>
      </c>
      <c r="R991" s="25">
        <f t="array" aca="1" ref="R991" ca="1">INDEX('Lorri 401b'!L:L,MATCH('Retirement Calculator'!A991,'Lorri 401b'!N:N,0),0)</f>
        <v>-19116159.343311723</v>
      </c>
      <c r="S991" s="25">
        <f t="shared" ca="1" si="787"/>
        <v>-23994612.735615108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7820.4732791855868</v>
      </c>
      <c r="K992" s="25">
        <f t="shared" si="784"/>
        <v>20171.771259384055</v>
      </c>
      <c r="L992" s="25"/>
      <c r="N992" s="25">
        <f>'Combined Retirement'!$C$18/12</f>
        <v>39153.069999999992</v>
      </c>
      <c r="O992" s="25">
        <f t="shared" si="785"/>
        <v>11160.82546143035</v>
      </c>
      <c r="P992" s="25">
        <f t="shared" si="786"/>
        <v>27992.244538569641</v>
      </c>
      <c r="Q992" s="25">
        <f t="array" aca="1" ref="Q992" ca="1">INDEX('Isaac 401k'!L:L,MATCH('Retirement Calculator'!A992,'Isaac 401k'!N:N,0),0)</f>
        <v>-4906633.3400224969</v>
      </c>
      <c r="R992" s="25">
        <f t="array" aca="1" ref="R992" ca="1">INDEX('Lorri 401b'!L:L,MATCH('Retirement Calculator'!A992,'Lorri 401b'!N:N,0),0)</f>
        <v>-19216065.827548485</v>
      </c>
      <c r="S992" s="25">
        <f t="shared" ca="1" si="787"/>
        <v>-24122699.167570982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7820.4732791855868</v>
      </c>
      <c r="K993" s="25">
        <f t="shared" si="784"/>
        <v>20171.771259384055</v>
      </c>
      <c r="L993" s="25"/>
      <c r="N993" s="25">
        <f>'Combined Retirement'!$C$18/12</f>
        <v>39153.069999999992</v>
      </c>
      <c r="O993" s="25">
        <f t="shared" si="785"/>
        <v>11160.82546143035</v>
      </c>
      <c r="P993" s="25">
        <f t="shared" si="786"/>
        <v>27992.244538569641</v>
      </c>
      <c r="Q993" s="25">
        <f t="array" aca="1" ref="Q993" ca="1">INDEX('Isaac 401k'!L:L,MATCH('Retirement Calculator'!A993,'Isaac 401k'!N:N,0),0)</f>
        <v>-4934930.7041904395</v>
      </c>
      <c r="R993" s="25">
        <f t="array" aca="1" ref="R993" ca="1">INDEX('Lorri 401b'!L:L,MATCH('Retirement Calculator'!A993,'Lorri 401b'!N:N,0),0)</f>
        <v>-19316388.5888029</v>
      </c>
      <c r="S993" s="25">
        <f t="shared" ca="1" si="787"/>
        <v>-24251319.292993341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7820.4732791855868</v>
      </c>
      <c r="K994" s="25">
        <f t="shared" si="784"/>
        <v>20171.771259384055</v>
      </c>
      <c r="L994" s="25"/>
      <c r="N994" s="25">
        <f>'Combined Retirement'!$C$18/12</f>
        <v>39153.069999999992</v>
      </c>
      <c r="O994" s="25">
        <f t="shared" si="785"/>
        <v>11160.82546143035</v>
      </c>
      <c r="P994" s="25">
        <f t="shared" si="786"/>
        <v>27992.244538569641</v>
      </c>
      <c r="Q994" s="25">
        <f t="array" aca="1" ref="Q994" ca="1">INDEX('Isaac 401k'!L:L,MATCH('Retirement Calculator'!A994,'Isaac 401k'!N:N,0),0)</f>
        <v>-4963345.9740424156</v>
      </c>
      <c r="R994" s="25">
        <f t="array" aca="1" ref="R994" ca="1">INDEX('Lorri 401b'!L:L,MATCH('Retirement Calculator'!A994,'Lorri 401b'!N:N,0),0)</f>
        <v>-19417129.361562543</v>
      </c>
      <c r="S994" s="25">
        <f t="shared" ca="1" si="787"/>
        <v>-24380475.335604958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7820.4732791855868</v>
      </c>
      <c r="K995" s="25">
        <f t="shared" si="784"/>
        <v>20171.771259384055</v>
      </c>
      <c r="L995" s="25"/>
      <c r="N995" s="25">
        <f>'Combined Retirement'!$C$18/12</f>
        <v>39153.069999999992</v>
      </c>
      <c r="O995" s="25">
        <f t="shared" si="785"/>
        <v>11160.82546143035</v>
      </c>
      <c r="P995" s="25">
        <f t="shared" si="786"/>
        <v>27992.244538569641</v>
      </c>
      <c r="Q995" s="25">
        <f t="array" aca="1" ref="Q995" ca="1">INDEX('Isaac 401k'!L:L,MATCH('Retirement Calculator'!A995,'Isaac 401k'!N:N,0),0)</f>
        <v>-4991879.6408521077</v>
      </c>
      <c r="R995" s="25">
        <f t="array" aca="1" ref="R995" ca="1">INDEX('Lorri 401b'!L:L,MATCH('Retirement Calculator'!A995,'Lorri 401b'!N:N,0),0)</f>
        <v>-19518289.887542017</v>
      </c>
      <c r="S995" s="25">
        <f t="shared" ca="1" si="787"/>
        <v>-24510169.528394125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7820.4732791855868</v>
      </c>
      <c r="K996" s="25">
        <f t="shared" si="784"/>
        <v>20171.771259384055</v>
      </c>
      <c r="L996" s="25"/>
      <c r="N996" s="25">
        <f>'Combined Retirement'!$C$18/12</f>
        <v>39153.069999999992</v>
      </c>
      <c r="O996" s="25">
        <f t="shared" si="785"/>
        <v>11160.82546143035</v>
      </c>
      <c r="P996" s="25">
        <f t="shared" si="786"/>
        <v>27992.244538569641</v>
      </c>
      <c r="Q996" s="25">
        <f t="array" aca="1" ref="Q996" ca="1">INDEX('Isaac 401k'!L:L,MATCH('Retirement Calculator'!A996,'Isaac 401k'!N:N,0),0)</f>
        <v>-5020532.1979401736</v>
      </c>
      <c r="R996" s="25">
        <f t="array" aca="1" ref="R996" ca="1">INDEX('Lorri 401b'!L:L,MATCH('Retirement Calculator'!A996,'Lorri 401b'!N:N,0),0)</f>
        <v>-19619871.915713072</v>
      </c>
      <c r="S996" s="25">
        <f t="shared" ca="1" si="787"/>
        <v>-24640404.113653246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7820.4732791855868</v>
      </c>
      <c r="K997" s="25">
        <f t="shared" si="784"/>
        <v>20171.771259384055</v>
      </c>
      <c r="L997" s="25"/>
      <c r="N997" s="25">
        <f>'Combined Retirement'!$C$18/12</f>
        <v>39153.069999999992</v>
      </c>
      <c r="O997" s="25">
        <f t="shared" si="785"/>
        <v>11160.82546143035</v>
      </c>
      <c r="P997" s="25">
        <f t="shared" si="786"/>
        <v>27992.244538569641</v>
      </c>
      <c r="Q997" s="25">
        <f t="array" aca="1" ref="Q997" ca="1">INDEX('Isaac 401k'!L:L,MATCH('Retirement Calculator'!A997,'Isaac 401k'!N:N,0),0)</f>
        <v>-5049304.1406827727</v>
      </c>
      <c r="R997" s="25">
        <f t="array" aca="1" ref="R997" ca="1">INDEX('Lorri 401b'!L:L,MATCH('Retirement Calculator'!A997,'Lorri 401b'!N:N,0),0)</f>
        <v>-19721877.20233484</v>
      </c>
      <c r="S997" s="25">
        <f t="shared" ca="1" si="787"/>
        <v>-24771181.343017612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7820.4732791855868</v>
      </c>
      <c r="K998" s="25">
        <f t="shared" si="784"/>
        <v>20171.771259384055</v>
      </c>
      <c r="L998" s="25"/>
      <c r="N998" s="25">
        <f>'Combined Retirement'!$C$18/12</f>
        <v>39153.069999999992</v>
      </c>
      <c r="O998" s="25">
        <f t="shared" si="785"/>
        <v>11160.82546143035</v>
      </c>
      <c r="P998" s="25">
        <f t="shared" si="786"/>
        <v>27992.244538569641</v>
      </c>
      <c r="Q998" s="25">
        <f t="array" aca="1" ref="Q998" ca="1">INDEX('Isaac 401k'!L:L,MATCH('Retirement Calculator'!A998,'Isaac 401k'!N:N,0),0)</f>
        <v>-5078195.9665201334</v>
      </c>
      <c r="R998" s="25">
        <f t="array" aca="1" ref="R998" ca="1">INDEX('Lorri 401b'!L:L,MATCH('Retirement Calculator'!A998,'Lorri 401b'!N:N,0),0)</f>
        <v>-19824307.510984197</v>
      </c>
      <c r="S998" s="25">
        <f t="shared" ca="1" si="787"/>
        <v>-24902503.477504332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7820.4732791855868</v>
      </c>
      <c r="K999" s="25">
        <f t="shared" si="784"/>
        <v>20171.771259384055</v>
      </c>
      <c r="L999" s="25"/>
      <c r="N999" s="25">
        <f>'Combined Retirement'!$C$18/12</f>
        <v>39153.069999999992</v>
      </c>
      <c r="O999" s="25">
        <f t="shared" si="785"/>
        <v>11160.82546143035</v>
      </c>
      <c r="P999" s="25">
        <f t="shared" si="786"/>
        <v>27992.244538569641</v>
      </c>
      <c r="Q999" s="25">
        <f t="array" aca="1" ref="Q999" ca="1">INDEX('Isaac 401k'!L:L,MATCH('Retirement Calculator'!A999,'Isaac 401k'!N:N,0),0)</f>
        <v>-5107208.1749651497</v>
      </c>
      <c r="R999" s="25">
        <f t="array" aca="1" ref="R999" ca="1">INDEX('Lorri 401b'!L:L,MATCH('Retirement Calculator'!A999,'Lorri 401b'!N:N,0),0)</f>
        <v>-19927164.61258626</v>
      </c>
      <c r="S999" s="25">
        <f t="shared" ca="1" si="787"/>
        <v>-25034372.78755141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7820.4732791855868</v>
      </c>
      <c r="K1000" s="25">
        <f t="shared" si="784"/>
        <v>20171.771259384055</v>
      </c>
      <c r="L1000" s="25"/>
      <c r="N1000" s="25">
        <f>'Combined Retirement'!$C$18/12</f>
        <v>39153.069999999992</v>
      </c>
      <c r="O1000" s="25">
        <f t="shared" si="785"/>
        <v>11160.82546143035</v>
      </c>
      <c r="P1000" s="25">
        <f t="shared" si="786"/>
        <v>27992.244538569641</v>
      </c>
      <c r="Q1000" s="25">
        <f t="array" aca="1" ref="Q1000" ca="1">INDEX('Isaac 401k'!L:L,MATCH('Retirement Calculator'!A1000,'Isaac 401k'!N:N,0),0)</f>
        <v>-5136341.2676120205</v>
      </c>
      <c r="R1000" s="25">
        <f t="array" aca="1" ref="R1000" ca="1">INDEX('Lorri 401b'!L:L,MATCH('Retirement Calculator'!A1000,'Lorri 401b'!N:N,0),0)</f>
        <v>-20030450.285444997</v>
      </c>
      <c r="S1000" s="25">
        <f t="shared" ca="1" si="787"/>
        <v>-25166791.553057019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7820.4732791855868</v>
      </c>
      <c r="K1001" s="25">
        <f t="shared" si="784"/>
        <v>20171.771259384055</v>
      </c>
      <c r="L1001" s="25"/>
      <c r="N1001" s="25">
        <f>'Combined Retirement'!$C$18/12</f>
        <v>39153.069999999992</v>
      </c>
      <c r="O1001" s="25">
        <f t="shared" si="785"/>
        <v>11160.82546143035</v>
      </c>
      <c r="P1001" s="25">
        <f t="shared" si="786"/>
        <v>27992.244538569641</v>
      </c>
      <c r="Q1001" s="25">
        <f t="array" aca="1" ref="Q1001" ca="1">INDEX('Isaac 401k'!L:L,MATCH('Retirement Calculator'!A1001,'Isaac 401k'!N:N,0),0)</f>
        <v>-5165595.7481449191</v>
      </c>
      <c r="R1001" s="25">
        <f t="array" aca="1" ref="R1001" ca="1">INDEX('Lorri 401b'!L:L,MATCH('Retirement Calculator'!A1001,'Lorri 401b'!N:N,0),0)</f>
        <v>-20134166.315273982</v>
      </c>
      <c r="S1001" s="25">
        <f t="shared" ca="1" si="787"/>
        <v>-25299762.063418902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7820.4732791855868</v>
      </c>
      <c r="K1002" s="25">
        <f t="shared" si="784"/>
        <v>20171.771259384055</v>
      </c>
      <c r="L1002" s="25"/>
      <c r="N1002" s="25">
        <f>'Combined Retirement'!$C$18/12</f>
        <v>39153.069999999992</v>
      </c>
      <c r="O1002" s="25">
        <f t="shared" si="785"/>
        <v>11160.82546143035</v>
      </c>
      <c r="P1002" s="25">
        <f t="shared" si="786"/>
        <v>27992.244538569641</v>
      </c>
      <c r="Q1002" s="25">
        <f t="array" aca="1" ref="Q1002" ca="1">INDEX('Isaac 401k'!L:L,MATCH('Retirement Calculator'!A1002,'Isaac 401k'!N:N,0),0)</f>
        <v>-5194972.1223467048</v>
      </c>
      <c r="R1002" s="25">
        <f t="array" aca="1" ref="R1002" ca="1">INDEX('Lorri 401b'!L:L,MATCH('Retirement Calculator'!A1002,'Lorri 401b'!N:N,0),0)</f>
        <v>-20238314.495227251</v>
      </c>
      <c r="S1002" s="25">
        <f t="shared" ca="1" si="787"/>
        <v>-25433286.617573954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7820.4732791855868</v>
      </c>
      <c r="K1003" s="25">
        <f t="shared" si="784"/>
        <v>20171.771259384055</v>
      </c>
      <c r="L1003" s="25"/>
      <c r="N1003" s="25">
        <f>'Combined Retirement'!$C$18/12</f>
        <v>39153.069999999992</v>
      </c>
      <c r="O1003" s="25">
        <f t="shared" si="785"/>
        <v>11160.82546143035</v>
      </c>
      <c r="P1003" s="25">
        <f t="shared" si="786"/>
        <v>27992.244538569641</v>
      </c>
      <c r="Q1003" s="25">
        <f t="array" aca="1" ref="Q1003" ca="1">INDEX('Isaac 401k'!L:L,MATCH('Retirement Calculator'!A1003,'Isaac 401k'!N:N,0),0)</f>
        <v>-5224470.8981076647</v>
      </c>
      <c r="R1003" s="25">
        <f t="array" aca="1" ref="R1003" ca="1">INDEX('Lorri 401b'!L:L,MATCH('Retirement Calculator'!A1003,'Lorri 401b'!N:N,0),0)</f>
        <v>-20342896.625930328</v>
      </c>
      <c r="S1003" s="25">
        <f t="shared" ca="1" si="787"/>
        <v>-25567367.524037994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7820.4732791855868</v>
      </c>
      <c r="K1004" s="25">
        <f t="shared" si="784"/>
        <v>20171.771259384055</v>
      </c>
      <c r="L1004" s="25"/>
      <c r="N1004" s="25">
        <f>'Combined Retirement'!$C$18/12</f>
        <v>39153.069999999992</v>
      </c>
      <c r="O1004" s="25">
        <f t="shared" si="785"/>
        <v>11160.82546143035</v>
      </c>
      <c r="P1004" s="25">
        <f t="shared" si="786"/>
        <v>27992.244538569641</v>
      </c>
      <c r="Q1004" s="25">
        <f t="array" aca="1" ref="Q1004" ca="1">INDEX('Isaac 401k'!L:L,MATCH('Retirement Calculator'!A1004,'Isaac 401k'!N:N,0),0)</f>
        <v>-5254092.5854342952</v>
      </c>
      <c r="R1004" s="25">
        <f t="array" aca="1" ref="R1004" ca="1">INDEX('Lorri 401b'!L:L,MATCH('Retirement Calculator'!A1004,'Lorri 401b'!N:N,0),0)</f>
        <v>-20447914.515511334</v>
      </c>
      <c r="S1004" s="25">
        <f t="shared" ca="1" si="787"/>
        <v>-25702007.100945629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7820.4732791855868</v>
      </c>
      <c r="K1005" s="25">
        <f t="shared" si="784"/>
        <v>20171.771259384055</v>
      </c>
      <c r="L1005" s="25"/>
      <c r="N1005" s="25">
        <f>'Combined Retirement'!$C$18/12</f>
        <v>39153.069999999992</v>
      </c>
      <c r="O1005" s="25">
        <f t="shared" si="785"/>
        <v>11160.82546143035</v>
      </c>
      <c r="P1005" s="25">
        <f t="shared" si="786"/>
        <v>27992.244538569641</v>
      </c>
      <c r="Q1005" s="25">
        <f t="array" aca="1" ref="Q1005" ca="1">INDEX('Isaac 401k'!L:L,MATCH('Retirement Calculator'!A1005,'Isaac 401k'!N:N,0),0)</f>
        <v>-5283837.6964581199</v>
      </c>
      <c r="R1005" s="25">
        <f t="array" aca="1" ref="R1005" ca="1">INDEX('Lorri 401b'!L:L,MATCH('Retirement Calculator'!A1005,'Lorri 401b'!N:N,0),0)</f>
        <v>-20553369.979632262</v>
      </c>
      <c r="S1005" s="25">
        <f t="shared" ca="1" si="787"/>
        <v>-25837207.676090382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7820.4732791855868</v>
      </c>
      <c r="K1006" s="25">
        <f t="shared" si="784"/>
        <v>20171.771259384055</v>
      </c>
      <c r="L1006" s="25"/>
      <c r="N1006" s="25">
        <f>'Combined Retirement'!$C$18/12</f>
        <v>39153.069999999992</v>
      </c>
      <c r="O1006" s="25">
        <f t="shared" si="785"/>
        <v>11160.82546143035</v>
      </c>
      <c r="P1006" s="25">
        <f t="shared" si="786"/>
        <v>27992.244538569641</v>
      </c>
      <c r="Q1006" s="25">
        <f t="array" aca="1" ref="Q1006" ca="1">INDEX('Isaac 401k'!L:L,MATCH('Retirement Calculator'!A1006,'Isaac 401k'!N:N,0),0)</f>
        <v>-5313706.7454445446</v>
      </c>
      <c r="R1006" s="25">
        <f t="array" aca="1" ref="R1006" ca="1">INDEX('Lorri 401b'!L:L,MATCH('Retirement Calculator'!A1006,'Lorri 401b'!N:N,0),0)</f>
        <v>-20659264.841520358</v>
      </c>
      <c r="S1006" s="25">
        <f t="shared" ca="1" si="787"/>
        <v>-25972971.586964902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7820.4732791855868</v>
      </c>
      <c r="K1007" s="25">
        <f t="shared" si="784"/>
        <v>20171.771259384055</v>
      </c>
      <c r="L1007" s="25"/>
      <c r="N1007" s="25">
        <f>'Combined Retirement'!$C$18/12</f>
        <v>39153.069999999992</v>
      </c>
      <c r="O1007" s="25">
        <f t="shared" si="785"/>
        <v>11160.82546143035</v>
      </c>
      <c r="P1007" s="25">
        <f t="shared" si="786"/>
        <v>27992.244538569641</v>
      </c>
      <c r="Q1007" s="25">
        <f t="array" aca="1" ref="Q1007" ca="1">INDEX('Isaac 401k'!L:L,MATCH('Retirement Calculator'!A1007,'Isaac 401k'!N:N,0),0)</f>
        <v>-5343700.2488017455</v>
      </c>
      <c r="R1007" s="25">
        <f t="array" aca="1" ref="R1007" ca="1">INDEX('Lorri 401b'!L:L,MATCH('Retirement Calculator'!A1007,'Lorri 401b'!N:N,0),0)</f>
        <v>-20765600.931999657</v>
      </c>
      <c r="S1007" s="25">
        <f t="shared" ca="1" si="787"/>
        <v>-26109301.180801403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7820.4732791855868</v>
      </c>
      <c r="K1008" s="25">
        <f t="shared" si="784"/>
        <v>20171.771259384055</v>
      </c>
      <c r="L1008" s="25"/>
      <c r="N1008" s="25">
        <f>'Combined Retirement'!$C$18/12</f>
        <v>39153.069999999992</v>
      </c>
      <c r="O1008" s="25">
        <f t="shared" si="785"/>
        <v>11160.82546143035</v>
      </c>
      <c r="P1008" s="25">
        <f t="shared" si="786"/>
        <v>27992.244538569641</v>
      </c>
      <c r="Q1008" s="25">
        <f t="array" aca="1" ref="Q1008" ca="1">INDEX('Isaac 401k'!L:L,MATCH('Retirement Calculator'!A1008,'Isaac 401k'!N:N,0),0)</f>
        <v>-5373818.7250896012</v>
      </c>
      <c r="R1008" s="25">
        <f t="array" aca="1" ref="R1008" ca="1">INDEX('Lorri 401b'!L:L,MATCH('Retirement Calculator'!A1008,'Lorri 401b'!N:N,0),0)</f>
        <v>-20872380.089522619</v>
      </c>
      <c r="S1008" s="25">
        <f t="shared" ca="1" si="787"/>
        <v>-26246198.814612221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7820.4732791855868</v>
      </c>
      <c r="K1009" s="25">
        <f t="shared" si="784"/>
        <v>20171.771259384055</v>
      </c>
      <c r="L1009" s="25"/>
      <c r="N1009" s="25">
        <f>'Combined Retirement'!$C$18/12</f>
        <v>39153.069999999992</v>
      </c>
      <c r="O1009" s="25">
        <f t="shared" si="785"/>
        <v>11160.82546143035</v>
      </c>
      <c r="P1009" s="25">
        <f t="shared" si="786"/>
        <v>27992.244538569641</v>
      </c>
      <c r="Q1009" s="25">
        <f t="array" aca="1" ref="Q1009" ca="1">INDEX('Isaac 401k'!L:L,MATCH('Retirement Calculator'!A1009,'Isaac 401k'!N:N,0),0)</f>
        <v>-5404062.6950286571</v>
      </c>
      <c r="R1009" s="25">
        <f t="array" aca="1" ref="R1009" ca="1">INDEX('Lorri 401b'!L:L,MATCH('Retirement Calculator'!A1009,'Lorri 401b'!N:N,0),0)</f>
        <v>-20979604.160201926</v>
      </c>
      <c r="S1009" s="25">
        <f t="shared" ca="1" si="787"/>
        <v>-26383666.855230585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7820.4732791855868</v>
      </c>
      <c r="K1010" s="25">
        <f t="shared" si="784"/>
        <v>20171.771259384055</v>
      </c>
      <c r="L1010" s="25"/>
      <c r="N1010" s="25">
        <f>'Combined Retirement'!$C$18/12</f>
        <v>39153.069999999992</v>
      </c>
      <c r="O1010" s="25">
        <f t="shared" si="785"/>
        <v>11160.82546143035</v>
      </c>
      <c r="P1010" s="25">
        <f t="shared" si="786"/>
        <v>27992.244538569641</v>
      </c>
      <c r="Q1010" s="25">
        <f t="array" aca="1" ref="Q1010" ca="1">INDEX('Isaac 401k'!L:L,MATCH('Retirement Calculator'!A1010,'Isaac 401k'!N:N,0),0)</f>
        <v>-5434432.681509125</v>
      </c>
      <c r="R1010" s="25">
        <f t="array" aca="1" ref="R1010" ca="1">INDEX('Lorri 401b'!L:L,MATCH('Retirement Calculator'!A1010,'Lorri 401b'!N:N,0),0)</f>
        <v>-21087274.997842398</v>
      </c>
      <c r="S1010" s="25">
        <f t="shared" ca="1" si="787"/>
        <v>-26521707.679351524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7820.4732791855868</v>
      </c>
      <c r="K1011" s="25">
        <f t="shared" si="784"/>
        <v>20171.771259384055</v>
      </c>
      <c r="L1011" s="25"/>
      <c r="N1011" s="25">
        <f>'Combined Retirement'!$C$18/12</f>
        <v>39153.069999999992</v>
      </c>
      <c r="O1011" s="25">
        <f t="shared" si="785"/>
        <v>11160.82546143035</v>
      </c>
      <c r="P1011" s="25">
        <f t="shared" si="786"/>
        <v>27992.244538569641</v>
      </c>
      <c r="Q1011" s="25">
        <f t="array" aca="1" ref="Q1011" ca="1">INDEX('Isaac 401k'!L:L,MATCH('Retirement Calculator'!A1011,'Isaac 401k'!N:N,0),0)</f>
        <v>-5464929.2095999289</v>
      </c>
      <c r="R1011" s="25">
        <f t="array" aca="1" ref="R1011" ca="1">INDEX('Lorri 401b'!L:L,MATCH('Retirement Calculator'!A1011,'Lorri 401b'!N:N,0),0)</f>
        <v>-21195394.463973038</v>
      </c>
      <c r="S1011" s="25">
        <f t="shared" ca="1" si="787"/>
        <v>-26660323.673572965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7820.4732791855868</v>
      </c>
      <c r="K1012" s="25">
        <f t="shared" si="784"/>
        <v>20171.771259384055</v>
      </c>
      <c r="L1012" s="25"/>
      <c r="N1012" s="25">
        <f>'Combined Retirement'!$C$18/12</f>
        <v>39153.069999999992</v>
      </c>
      <c r="O1012" s="25">
        <f t="shared" si="785"/>
        <v>11160.82546143035</v>
      </c>
      <c r="P1012" s="25">
        <f t="shared" si="786"/>
        <v>27992.244538569641</v>
      </c>
      <c r="Q1012" s="25">
        <f t="array" aca="1" ref="Q1012" ca="1">INDEX('Isaac 401k'!L:L,MATCH('Retirement Calculator'!A1012,'Isaac 401k'!N:N,0),0)</f>
        <v>-5495552.8065577773</v>
      </c>
      <c r="R1012" s="25">
        <f t="array" aca="1" ref="R1012" ca="1">INDEX('Lorri 401b'!L:L,MATCH('Retirement Calculator'!A1012,'Lorri 401b'!N:N,0),0)</f>
        <v>-21303964.427879222</v>
      </c>
      <c r="S1012" s="25">
        <f t="shared" ca="1" si="787"/>
        <v>-26799517.234437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7820.4732791855868</v>
      </c>
      <c r="K1013" s="25">
        <f t="shared" si="784"/>
        <v>20171.771259384055</v>
      </c>
      <c r="L1013" s="25"/>
      <c r="N1013" s="25">
        <f>'Combined Retirement'!$C$18/12</f>
        <v>39153.069999999992</v>
      </c>
      <c r="O1013" s="25">
        <f t="shared" si="785"/>
        <v>11160.82546143035</v>
      </c>
      <c r="P1013" s="25">
        <f t="shared" si="786"/>
        <v>27992.244538569641</v>
      </c>
      <c r="Q1013" s="25">
        <f t="array" aca="1" ref="Q1013" ca="1">INDEX('Isaac 401k'!L:L,MATCH('Retirement Calculator'!A1013,'Isaac 401k'!N:N,0),0)</f>
        <v>-5526304.0018362841</v>
      </c>
      <c r="R1013" s="25">
        <f t="array" aca="1" ref="R1013" ca="1">INDEX('Lorri 401b'!L:L,MATCH('Retirement Calculator'!A1013,'Lorri 401b'!N:N,0),0)</f>
        <v>-21412986.766635016</v>
      </c>
      <c r="S1013" s="25">
        <f t="shared" ca="1" si="787"/>
        <v>-26939290.768471301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7820.4732791855868</v>
      </c>
      <c r="K1014" s="25">
        <f t="shared" si="784"/>
        <v>20171.771259384055</v>
      </c>
      <c r="L1014" s="25"/>
      <c r="N1014" s="25">
        <f>'Combined Retirement'!$C$18/12</f>
        <v>39153.069999999992</v>
      </c>
      <c r="O1014" s="25">
        <f t="shared" si="785"/>
        <v>11160.82546143035</v>
      </c>
      <c r="P1014" s="25">
        <f t="shared" si="786"/>
        <v>27992.244538569641</v>
      </c>
      <c r="Q1014" s="25">
        <f t="array" aca="1" ref="Q1014" ca="1">INDEX('Isaac 401k'!L:L,MATCH('Retirement Calculator'!A1014,'Isaac 401k'!N:N,0),0)</f>
        <v>-5557183.3270951174</v>
      </c>
      <c r="R1014" s="25">
        <f t="array" aca="1" ref="R1014" ca="1">INDEX('Lorri 401b'!L:L,MATCH('Retirement Calculator'!A1014,'Lorri 401b'!N:N,0),0)</f>
        <v>-21522463.365135625</v>
      </c>
      <c r="S1014" s="25">
        <f t="shared" ca="1" si="787"/>
        <v>-27079646.692230742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7820.4732791855868</v>
      </c>
      <c r="K1015" s="25">
        <f t="shared" si="784"/>
        <v>20171.771259384055</v>
      </c>
      <c r="L1015" s="25"/>
      <c r="N1015" s="25">
        <f>'Combined Retirement'!$C$18/12</f>
        <v>39153.069999999992</v>
      </c>
      <c r="O1015" s="25">
        <f t="shared" si="785"/>
        <v>11160.82546143035</v>
      </c>
      <c r="P1015" s="25">
        <f t="shared" si="786"/>
        <v>27992.244538569641</v>
      </c>
      <c r="Q1015" s="25">
        <f t="array" aca="1" ref="Q1015" ca="1">INDEX('Isaac 401k'!L:L,MATCH('Retirement Calculator'!A1015,'Isaac 401k'!N:N,0),0)</f>
        <v>-5588191.3162091961</v>
      </c>
      <c r="R1015" s="25">
        <f t="array" aca="1" ref="R1015" ca="1">INDEX('Lorri 401b'!L:L,MATCH('Retirement Calculator'!A1015,'Lorri 401b'!N:N,0),0)</f>
        <v>-21632396.116129987</v>
      </c>
      <c r="S1015" s="25">
        <f t="shared" ca="1" si="787"/>
        <v>-27220587.432339184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7820.4732791855868</v>
      </c>
      <c r="K1016" s="25">
        <f t="shared" si="784"/>
        <v>20171.771259384055</v>
      </c>
      <c r="L1016" s="25"/>
      <c r="N1016" s="25">
        <f>'Combined Retirement'!$C$18/12</f>
        <v>39153.069999999992</v>
      </c>
      <c r="O1016" s="25">
        <f t="shared" si="785"/>
        <v>11160.82546143035</v>
      </c>
      <c r="P1016" s="25">
        <f t="shared" si="786"/>
        <v>27992.244538569641</v>
      </c>
      <c r="Q1016" s="25">
        <f t="array" aca="1" ref="Q1016" ca="1">INDEX('Isaac 401k'!L:L,MATCH('Retirement Calculator'!A1016,'Isaac 401k'!N:N,0),0)</f>
        <v>-5619328.5052779168</v>
      </c>
      <c r="R1016" s="25">
        <f t="array" aca="1" ref="R1016" ca="1">INDEX('Lorri 401b'!L:L,MATCH('Retirement Calculator'!A1016,'Lorri 401b'!N:N,0),0)</f>
        <v>-21742786.920253493</v>
      </c>
      <c r="S1016" s="25">
        <f t="shared" ca="1" si="787"/>
        <v>-27362115.42553141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7820.4732791855868</v>
      </c>
      <c r="K1017" s="25">
        <f t="shared" si="784"/>
        <v>20171.771259384055</v>
      </c>
      <c r="L1017" s="25"/>
      <c r="N1017" s="25">
        <f>'Combined Retirement'!$C$18/12</f>
        <v>39153.069999999992</v>
      </c>
      <c r="O1017" s="25">
        <f t="shared" si="785"/>
        <v>11160.82546143035</v>
      </c>
      <c r="P1017" s="25">
        <f t="shared" si="786"/>
        <v>27992.244538569641</v>
      </c>
      <c r="Q1017" s="25">
        <f t="array" aca="1" ref="Q1017" ca="1">INDEX('Isaac 401k'!L:L,MATCH('Retirement Calculator'!A1017,'Isaac 401k'!N:N,0),0)</f>
        <v>-5650595.4326344235</v>
      </c>
      <c r="R1017" s="25">
        <f t="array" aca="1" ref="R1017" ca="1">INDEX('Lorri 401b'!L:L,MATCH('Retirement Calculator'!A1017,'Lorri 401b'!N:N,0),0)</f>
        <v>-21853637.686060846</v>
      </c>
      <c r="S1017" s="25">
        <f t="shared" ca="1" si="787"/>
        <v>-27504233.11869527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7820.4732791855868</v>
      </c>
      <c r="K1018" s="25">
        <f t="shared" si="784"/>
        <v>20171.771259384055</v>
      </c>
      <c r="L1018" s="25"/>
      <c r="N1018" s="25">
        <f>'Combined Retirement'!$C$18/12</f>
        <v>39153.069999999992</v>
      </c>
      <c r="O1018" s="25">
        <f t="shared" si="785"/>
        <v>11160.82546143035</v>
      </c>
      <c r="P1018" s="25">
        <f t="shared" si="786"/>
        <v>27992.244538569641</v>
      </c>
      <c r="Q1018" s="25">
        <f t="array" aca="1" ref="Q1018" ca="1">INDEX('Isaac 401k'!L:L,MATCH('Retirement Calculator'!A1018,'Isaac 401k'!N:N,0),0)</f>
        <v>-5681992.6388549162</v>
      </c>
      <c r="R1018" s="25">
        <f t="array" aca="1" ref="R1018" ca="1">INDEX('Lorri 401b'!L:L,MATCH('Retirement Calculator'!A1018,'Lorri 401b'!N:N,0),0)</f>
        <v>-21964950.330059063</v>
      </c>
      <c r="S1018" s="25">
        <f t="shared" ca="1" si="787"/>
        <v>-27646942.96891398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7820.4732791855868</v>
      </c>
      <c r="K1019" s="25">
        <f t="shared" si="784"/>
        <v>20171.771259384055</v>
      </c>
      <c r="L1019" s="25"/>
      <c r="N1019" s="25">
        <f>'Combined Retirement'!$C$18/12</f>
        <v>39153.069999999992</v>
      </c>
      <c r="O1019" s="25">
        <f t="shared" si="785"/>
        <v>11160.82546143035</v>
      </c>
      <c r="P1019" s="25">
        <f t="shared" si="786"/>
        <v>27992.244538569641</v>
      </c>
      <c r="Q1019" s="25">
        <f t="array" aca="1" ref="Q1019" ca="1">INDEX('Isaac 401k'!L:L,MATCH('Retirement Calculator'!A1019,'Isaac 401k'!N:N,0),0)</f>
        <v>-5713520.6667679939</v>
      </c>
      <c r="R1019" s="25">
        <f t="array" aca="1" ref="R1019" ca="1">INDEX('Lorri 401b'!L:L,MATCH('Retirement Calculator'!A1019,'Lorri 401b'!N:N,0),0)</f>
        <v>-22076726.776740607</v>
      </c>
      <c r="S1019" s="25">
        <f t="shared" ca="1" si="787"/>
        <v>-27790247.443508603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7820.4732791855868</v>
      </c>
      <c r="K1020" s="25">
        <f t="shared" si="784"/>
        <v>20171.771259384055</v>
      </c>
      <c r="L1020" s="25"/>
      <c r="N1020" s="25">
        <f>'Combined Retirement'!$C$18/12</f>
        <v>39153.069999999992</v>
      </c>
      <c r="O1020" s="25">
        <f t="shared" si="785"/>
        <v>11160.82546143035</v>
      </c>
      <c r="P1020" s="25">
        <f t="shared" si="786"/>
        <v>27992.244538569641</v>
      </c>
      <c r="Q1020" s="25">
        <f t="array" aca="1" ref="Q1020" ca="1">INDEX('Isaac 401k'!L:L,MATCH('Retirement Calculator'!A1020,'Isaac 401k'!N:N,0),0)</f>
        <v>-5745180.0614640424</v>
      </c>
      <c r="R1020" s="25">
        <f t="array" aca="1" ref="R1020" ca="1">INDEX('Lorri 401b'!L:L,MATCH('Retirement Calculator'!A1020,'Lorri 401b'!N:N,0),0)</f>
        <v>-22188968.958616655</v>
      </c>
      <c r="S1020" s="25">
        <f t="shared" ca="1" si="787"/>
        <v>-27934149.020080697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7820.4732791855868</v>
      </c>
      <c r="K1021" s="25">
        <f t="shared" si="784"/>
        <v>20171.771259384055</v>
      </c>
      <c r="L1021" s="25"/>
      <c r="N1021" s="25">
        <f>'Combined Retirement'!$C$18/12</f>
        <v>39153.069999999992</v>
      </c>
      <c r="O1021" s="25">
        <f t="shared" si="785"/>
        <v>11160.82546143035</v>
      </c>
      <c r="P1021" s="25">
        <f t="shared" si="786"/>
        <v>27992.244538569641</v>
      </c>
      <c r="Q1021" s="25">
        <f t="array" aca="1" ref="Q1021" ca="1">INDEX('Isaac 401k'!L:L,MATCH('Retirement Calculator'!A1021,'Isaac 401k'!N:N,0),0)</f>
        <v>-5776971.3703046581</v>
      </c>
      <c r="R1021" s="25">
        <f t="array" aca="1" ref="R1021" ca="1">INDEX('Lorri 401b'!L:L,MATCH('Retirement Calculator'!A1021,'Lorri 401b'!N:N,0),0)</f>
        <v>-22301678.816250522</v>
      </c>
      <c r="S1021" s="25">
        <f t="shared" ca="1" si="787"/>
        <v>-28078650.186555181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7820.4732791855868</v>
      </c>
      <c r="K1022" s="25">
        <f t="shared" si="784"/>
        <v>20171.771259384055</v>
      </c>
      <c r="L1022" s="25"/>
      <c r="N1022" s="25">
        <f>'Combined Retirement'!$C$18/12</f>
        <v>39153.069999999992</v>
      </c>
      <c r="O1022" s="25">
        <f t="shared" si="785"/>
        <v>11160.82546143035</v>
      </c>
      <c r="P1022" s="25">
        <f t="shared" si="786"/>
        <v>27992.244538569641</v>
      </c>
      <c r="Q1022" s="25">
        <f t="array" aca="1" ref="Q1022" ca="1">INDEX('Isaac 401k'!L:L,MATCH('Retirement Calculator'!A1022,'Isaac 401k'!N:N,0),0)</f>
        <v>-5808895.1429321095</v>
      </c>
      <c r="R1022" s="25">
        <f t="array" aca="1" ref="R1022" ca="1">INDEX('Lorri 401b'!L:L,MATCH('Retirement Calculator'!A1022,'Lorri 401b'!N:N,0),0)</f>
        <v>-22414858.298291195</v>
      </c>
      <c r="S1022" s="25">
        <f t="shared" ca="1" si="787"/>
        <v>-28223753.441223305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7820.4732791855868</v>
      </c>
      <c r="K1023" s="25">
        <f t="shared" si="784"/>
        <v>20171.771259384055</v>
      </c>
      <c r="L1023" s="25"/>
      <c r="N1023" s="25">
        <f>'Combined Retirement'!$C$18/12</f>
        <v>39153.069999999992</v>
      </c>
      <c r="O1023" s="25">
        <f t="shared" si="785"/>
        <v>11160.82546143035</v>
      </c>
      <c r="P1023" s="25">
        <f t="shared" si="786"/>
        <v>27992.244538569641</v>
      </c>
      <c r="Q1023" s="25">
        <f t="array" aca="1" ref="Q1023" ca="1">INDEX('Isaac 401k'!L:L,MATCH('Retirement Calculator'!A1023,'Isaac 401k'!N:N,0),0)</f>
        <v>-5840951.9312788425</v>
      </c>
      <c r="R1023" s="25">
        <f t="array" aca="1" ref="R1023" ca="1">INDEX('Lorri 401b'!L:L,MATCH('Retirement Calculator'!A1023,'Lorri 401b'!N:N,0),0)</f>
        <v>-22528509.36150704</v>
      </c>
      <c r="S1023" s="25">
        <f t="shared" ca="1" si="787"/>
        <v>-28369461.292785883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7820.4732791855868</v>
      </c>
      <c r="K1024" s="25">
        <f t="shared" si="784"/>
        <v>20171.771259384055</v>
      </c>
      <c r="L1024" s="25"/>
      <c r="N1024" s="25">
        <f>'Combined Retirement'!$C$18/12</f>
        <v>39153.069999999992</v>
      </c>
      <c r="O1024" s="25">
        <f t="shared" si="785"/>
        <v>11160.82546143035</v>
      </c>
      <c r="P1024" s="25">
        <f t="shared" si="786"/>
        <v>27992.244538569641</v>
      </c>
      <c r="Q1024" s="25">
        <f t="array" aca="1" ref="Q1024" ca="1">INDEX('Isaac 401k'!L:L,MATCH('Retirement Calculator'!A1024,'Isaac 401k'!N:N,0),0)</f>
        <v>-5873142.2895770203</v>
      </c>
      <c r="R1024" s="25">
        <f t="array" aca="1" ref="R1024" ca="1">INDEX('Lorri 401b'!L:L,MATCH('Retirement Calculator'!A1024,'Lorri 401b'!N:N,0),0)</f>
        <v>-22642633.970819615</v>
      </c>
      <c r="S1024" s="25">
        <f t="shared" ca="1" si="787"/>
        <v>-28515776.260396637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7820.4732791855868</v>
      </c>
      <c r="K1025" s="25">
        <f t="shared" si="784"/>
        <v>20171.771259384055</v>
      </c>
      <c r="L1025" s="25"/>
      <c r="N1025" s="25">
        <f>'Combined Retirement'!$C$18/12</f>
        <v>39153.069999999992</v>
      </c>
      <c r="O1025" s="25">
        <f t="shared" si="785"/>
        <v>11160.82546143035</v>
      </c>
      <c r="P1025" s="25">
        <f t="shared" si="786"/>
        <v>27992.244538569641</v>
      </c>
      <c r="Q1025" s="25">
        <f t="array" aca="1" ref="Q1025" ca="1">INDEX('Isaac 401k'!L:L,MATCH('Retirement Calculator'!A1025,'Isaac 401k'!N:N,0),0)</f>
        <v>-5905466.7743681064</v>
      </c>
      <c r="R1025" s="25">
        <f t="array" aca="1" ref="R1025" ca="1">INDEX('Lorri 401b'!L:L,MATCH('Retirement Calculator'!A1025,'Lorri 401b'!N:N,0),0)</f>
        <v>-22757234.09933766</v>
      </c>
      <c r="S1025" s="25">
        <f t="shared" ca="1" si="787"/>
        <v>-28662700.873705767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7820.4732791855868</v>
      </c>
      <c r="K1026" s="25">
        <f t="shared" si="784"/>
        <v>20171.771259384055</v>
      </c>
      <c r="L1026" s="25"/>
      <c r="N1026" s="25">
        <f>'Combined Retirement'!$C$18/12</f>
        <v>39153.069999999992</v>
      </c>
      <c r="O1026" s="25">
        <f t="shared" si="785"/>
        <v>11160.82546143035</v>
      </c>
      <c r="P1026" s="25">
        <f t="shared" si="786"/>
        <v>27992.244538569641</v>
      </c>
      <c r="Q1026" s="25">
        <f t="array" aca="1" ref="Q1026" ca="1">INDEX('Isaac 401k'!L:L,MATCH('Retirement Calculator'!A1026,'Isaac 401k'!N:N,0),0)</f>
        <v>-5937925.9445124893</v>
      </c>
      <c r="R1026" s="25">
        <f t="array" aca="1" ref="R1026" ca="1">INDEX('Lorri 401b'!L:L,MATCH('Retirement Calculator'!A1026,'Lorri 401b'!N:N,0),0)</f>
        <v>-22872311.728391197</v>
      </c>
      <c r="S1026" s="25">
        <f t="shared" ca="1" si="787"/>
        <v>-28810237.672903687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7820.4732791855868</v>
      </c>
      <c r="K1027" s="25">
        <f t="shared" si="784"/>
        <v>20171.771259384055</v>
      </c>
      <c r="L1027" s="25"/>
      <c r="N1027" s="25">
        <f>'Combined Retirement'!$C$18/12</f>
        <v>39153.069999999992</v>
      </c>
      <c r="O1027" s="25">
        <f t="shared" si="785"/>
        <v>11160.82546143035</v>
      </c>
      <c r="P1027" s="25">
        <f t="shared" si="786"/>
        <v>27992.244538569641</v>
      </c>
      <c r="Q1027" s="25">
        <f t="array" aca="1" ref="Q1027" ca="1">INDEX('Isaac 401k'!L:L,MATCH('Retirement Calculator'!A1027,'Isaac 401k'!N:N,0),0)</f>
        <v>-5970520.3611991405</v>
      </c>
      <c r="R1027" s="25">
        <f t="array" aca="1" ref="R1027" ca="1">INDEX('Lorri 401b'!L:L,MATCH('Retirement Calculator'!A1027,'Lorri 401b'!N:N,0),0)</f>
        <v>-22987868.847565789</v>
      </c>
      <c r="S1027" s="25">
        <f t="shared" ca="1" si="787"/>
        <v>-28958389.208764929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7820.4732791855868</v>
      </c>
      <c r="K1028" s="25">
        <f t="shared" si="784"/>
        <v>20171.771259384055</v>
      </c>
      <c r="L1028" s="25"/>
      <c r="N1028" s="25">
        <f>'Combined Retirement'!$C$18/12</f>
        <v>39153.069999999992</v>
      </c>
      <c r="O1028" s="25">
        <f t="shared" si="785"/>
        <v>11160.82546143035</v>
      </c>
      <c r="P1028" s="25">
        <f t="shared" si="786"/>
        <v>27992.244538569641</v>
      </c>
      <c r="Q1028" s="25">
        <f t="array" aca="1" ref="Q1028" ca="1">INDEX('Isaac 401k'!L:L,MATCH('Retirement Calculator'!A1028,'Isaac 401k'!N:N,0),0)</f>
        <v>-6003250.5879553193</v>
      </c>
      <c r="R1028" s="25">
        <f t="array" aca="1" ref="R1028" ca="1">INDEX('Lorri 401b'!L:L,MATCH('Retirement Calculator'!A1028,'Lorri 401b'!N:N,0),0)</f>
        <v>-23103907.454736944</v>
      </c>
      <c r="S1028" s="25">
        <f t="shared" ca="1" si="787"/>
        <v>-29107158.042692263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7820.4732791855868</v>
      </c>
      <c r="K1029" s="25">
        <f t="shared" si="784"/>
        <v>20171.771259384055</v>
      </c>
      <c r="L1029" s="25"/>
      <c r="N1029" s="25">
        <f>'Combined Retirement'!$C$18/12</f>
        <v>39153.069999999992</v>
      </c>
      <c r="O1029" s="25">
        <f t="shared" si="785"/>
        <v>11160.82546143035</v>
      </c>
      <c r="P1029" s="25">
        <f t="shared" si="786"/>
        <v>27992.244538569641</v>
      </c>
      <c r="Q1029" s="25">
        <f t="array" aca="1" ref="Q1029" ca="1">INDEX('Isaac 401k'!L:L,MATCH('Retirement Calculator'!A1029,'Isaac 401k'!N:N,0),0)</f>
        <v>-6036117.1906563155</v>
      </c>
      <c r="R1029" s="25">
        <f t="array" aca="1" ref="R1029" ca="1">INDEX('Lorri 401b'!L:L,MATCH('Retirement Calculator'!A1029,'Lorri 401b'!N:N,0),0)</f>
        <v>-23220429.556104645</v>
      </c>
      <c r="S1029" s="25">
        <f t="shared" ca="1" si="787"/>
        <v>-29256546.746760961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7820.4732791855868</v>
      </c>
      <c r="K1030" s="25">
        <f t="shared" si="784"/>
        <v>20171.771259384055</v>
      </c>
      <c r="L1030" s="25"/>
      <c r="N1030" s="25">
        <f>'Combined Retirement'!$C$18/12</f>
        <v>39153.069999999992</v>
      </c>
      <c r="O1030" s="25">
        <f t="shared" si="785"/>
        <v>11160.82546143035</v>
      </c>
      <c r="P1030" s="25">
        <f t="shared" si="786"/>
        <v>27992.244538569641</v>
      </c>
      <c r="Q1030" s="25">
        <f t="array" aca="1" ref="Q1030" ca="1">INDEX('Isaac 401k'!L:L,MATCH('Retirement Calculator'!A1030,'Isaac 401k'!N:N,0),0)</f>
        <v>-6069120.7375352327</v>
      </c>
      <c r="R1030" s="25">
        <f t="array" aca="1" ref="R1030" ca="1">INDEX('Lorri 401b'!L:L,MATCH('Retirement Calculator'!A1030,'Lorri 401b'!N:N,0),0)</f>
        <v>-23337437.166228045</v>
      </c>
      <c r="S1030" s="25">
        <f t="shared" ca="1" si="787"/>
        <v>-29406557.903763279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7820.4732791855868</v>
      </c>
      <c r="K1031" s="25">
        <f t="shared" ref="K1031:K1171" si="1044">IF(C1031&lt;59.5,0,IF(C1031&lt;$B$7,0,P1031*$K$7))</f>
        <v>20171.771259384055</v>
      </c>
      <c r="L1031" s="25"/>
      <c r="N1031" s="25">
        <f>'Combined Retirement'!$C$18/12</f>
        <v>39153.069999999992</v>
      </c>
      <c r="O1031" s="25">
        <f t="shared" ref="O1031:O1171" si="1045">SUM(E1031:I1031)</f>
        <v>11160.82546143035</v>
      </c>
      <c r="P1031" s="25">
        <f t="shared" ref="P1031:P1171" si="1046">N1031-O1031</f>
        <v>27992.244538569641</v>
      </c>
      <c r="Q1031" s="25">
        <f t="array" aca="1" ref="Q1031" ca="1">INDEX('Isaac 401k'!L:L,MATCH('Retirement Calculator'!A1031,'Isaac 401k'!N:N,0),0)</f>
        <v>-6102261.7991928114</v>
      </c>
      <c r="R1031" s="25">
        <f t="array" aca="1" ref="R1031" ca="1">INDEX('Lorri 401b'!L:L,MATCH('Retirement Calculator'!A1031,'Lorri 401b'!N:N,0),0)</f>
        <v>-23454932.308060292</v>
      </c>
      <c r="S1031" s="25">
        <f t="shared" ref="S1031:S1171" ca="1" si="1047">SUM(Q1031:R1031)</f>
        <v>-29557194.107253104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7820.4732791855868</v>
      </c>
      <c r="K1032" s="25">
        <f t="shared" si="1044"/>
        <v>20171.771259384055</v>
      </c>
      <c r="L1032" s="25"/>
      <c r="N1032" s="25">
        <f>'Combined Retirement'!$C$18/12</f>
        <v>39153.069999999992</v>
      </c>
      <c r="O1032" s="25">
        <f t="shared" si="1045"/>
        <v>11160.82546143035</v>
      </c>
      <c r="P1032" s="25">
        <f t="shared" si="1046"/>
        <v>27992.244538569641</v>
      </c>
      <c r="Q1032" s="25">
        <f t="array" aca="1" ref="Q1032" ca="1">INDEX('Isaac 401k'!L:L,MATCH('Retirement Calculator'!A1032,'Isaac 401k'!N:N,0),0)</f>
        <v>-6135540.9486072967</v>
      </c>
      <c r="R1032" s="25">
        <f t="array" aca="1" ref="R1032" ca="1">INDEX('Lorri 401b'!L:L,MATCH('Retirement Calculator'!A1032,'Lorri 401b'!N:N,0),0)</f>
        <v>-23572917.012983505</v>
      </c>
      <c r="S1032" s="25">
        <f t="shared" ca="1" si="1047"/>
        <v>-29708457.9615908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7820.4732791855868</v>
      </c>
      <c r="K1033" s="25">
        <f t="shared" si="1044"/>
        <v>20171.771259384055</v>
      </c>
      <c r="L1033" s="25"/>
      <c r="N1033" s="25">
        <f>'Combined Retirement'!$C$18/12</f>
        <v>39153.069999999992</v>
      </c>
      <c r="O1033" s="25">
        <f t="shared" si="1045"/>
        <v>11160.82546143035</v>
      </c>
      <c r="P1033" s="25">
        <f t="shared" si="1046"/>
        <v>27992.244538569641</v>
      </c>
      <c r="Q1033" s="25">
        <f t="array" aca="1" ref="Q1033" ca="1">INDEX('Isaac 401k'!L:L,MATCH('Retirement Calculator'!A1033,'Isaac 401k'!N:N,0),0)</f>
        <v>-6168958.7611443428</v>
      </c>
      <c r="R1033" s="25">
        <f t="array" aca="1" ref="R1033" ca="1">INDEX('Lorri 401b'!L:L,MATCH('Retirement Calculator'!A1033,'Lorri 401b'!N:N,0),0)</f>
        <v>-23691393.320843898</v>
      </c>
      <c r="S1033" s="25">
        <f t="shared" ca="1" si="1047"/>
        <v>-29860352.081988242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7820.4732791855868</v>
      </c>
      <c r="K1034" s="25">
        <f t="shared" si="1044"/>
        <v>20171.771259384055</v>
      </c>
      <c r="L1034" s="25"/>
      <c r="N1034" s="25">
        <f>'Combined Retirement'!$C$18/12</f>
        <v>39153.069999999992</v>
      </c>
      <c r="O1034" s="25">
        <f t="shared" si="1045"/>
        <v>11160.82546143035</v>
      </c>
      <c r="P1034" s="25">
        <f t="shared" si="1046"/>
        <v>27992.244538569641</v>
      </c>
      <c r="Q1034" s="25">
        <f t="array" aca="1" ref="Q1034" ca="1">INDEX('Isaac 401k'!L:L,MATCH('Retirement Calculator'!A1034,'Isaac 401k'!N:N,0),0)</f>
        <v>-6202515.8145669596</v>
      </c>
      <c r="R1034" s="25">
        <f t="array" aca="1" ref="R1034" ca="1">INDEX('Lorri 401b'!L:L,MATCH('Retirement Calculator'!A1034,'Lorri 401b'!N:N,0),0)</f>
        <v>-23810363.279987045</v>
      </c>
      <c r="S1034" s="25">
        <f t="shared" ca="1" si="1047"/>
        <v>-30012879.094554003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7820.4732791855868</v>
      </c>
      <c r="K1035" s="25">
        <f t="shared" si="1044"/>
        <v>20171.771259384055</v>
      </c>
      <c r="L1035" s="25"/>
      <c r="N1035" s="25">
        <f>'Combined Retirement'!$C$18/12</f>
        <v>39153.069999999992</v>
      </c>
      <c r="O1035" s="25">
        <f t="shared" si="1045"/>
        <v>11160.82546143035</v>
      </c>
      <c r="P1035" s="25">
        <f t="shared" si="1046"/>
        <v>27992.244538569641</v>
      </c>
      <c r="Q1035" s="25">
        <f t="array" aca="1" ref="Q1035" ca="1">INDEX('Isaac 401k'!L:L,MATCH('Retirement Calculator'!A1035,'Isaac 401k'!N:N,0),0)</f>
        <v>-6236212.6890455037</v>
      </c>
      <c r="R1035" s="25">
        <f t="array" aca="1" ref="R1035" ca="1">INDEX('Lorri 401b'!L:L,MATCH('Retirement Calculator'!A1035,'Lorri 401b'!N:N,0),0)</f>
        <v>-23929828.947293285</v>
      </c>
      <c r="S1035" s="25">
        <f t="shared" ca="1" si="1047"/>
        <v>-30166041.636338789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7820.4732791855868</v>
      </c>
      <c r="K1036" s="25">
        <f t="shared" si="1044"/>
        <v>20171.771259384055</v>
      </c>
      <c r="L1036" s="25"/>
      <c r="N1036" s="25">
        <f>'Combined Retirement'!$C$18/12</f>
        <v>39153.069999999992</v>
      </c>
      <c r="O1036" s="25">
        <f t="shared" si="1045"/>
        <v>11160.82546143035</v>
      </c>
      <c r="P1036" s="25">
        <f t="shared" si="1046"/>
        <v>27992.244538569641</v>
      </c>
      <c r="Q1036" s="25">
        <f t="array" aca="1" ref="Q1036" ca="1">INDEX('Isaac 401k'!L:L,MATCH('Retirement Calculator'!A1036,'Isaac 401k'!N:N,0),0)</f>
        <v>-6270049.967167709</v>
      </c>
      <c r="R1036" s="25">
        <f t="array" aca="1" ref="R1036" ca="1">INDEX('Lorri 401b'!L:L,MATCH('Retirement Calculator'!A1036,'Lorri 401b'!N:N,0),0)</f>
        <v>-24049792.388213303</v>
      </c>
      <c r="S1036" s="25">
        <f t="shared" ca="1" si="1047"/>
        <v>-30319842.355381012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7820.4732791855868</v>
      </c>
      <c r="K1037" s="25">
        <f t="shared" si="1044"/>
        <v>20171.771259384055</v>
      </c>
      <c r="L1037" s="25"/>
      <c r="N1037" s="25">
        <f>'Combined Retirement'!$C$18/12</f>
        <v>39153.069999999992</v>
      </c>
      <c r="O1037" s="25">
        <f t="shared" si="1045"/>
        <v>11160.82546143035</v>
      </c>
      <c r="P1037" s="25">
        <f t="shared" si="1046"/>
        <v>27992.244538569641</v>
      </c>
      <c r="Q1037" s="25">
        <f t="array" aca="1" ref="Q1037" ca="1">INDEX('Isaac 401k'!L:L,MATCH('Retirement Calculator'!A1037,'Isaac 401k'!N:N,0),0)</f>
        <v>-6304028.2339487569</v>
      </c>
      <c r="R1037" s="25">
        <f t="array" aca="1" ref="R1037" ca="1">INDEX('Lorri 401b'!L:L,MATCH('Retirement Calculator'!A1037,'Lorri 401b'!N:N,0),0)</f>
        <v>-24170255.67680382</v>
      </c>
      <c r="S1037" s="25">
        <f t="shared" ca="1" si="1047"/>
        <v>-30474283.910752576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7820.4732791855868</v>
      </c>
      <c r="K1038" s="25">
        <f t="shared" si="1044"/>
        <v>20171.771259384055</v>
      </c>
      <c r="L1038" s="25"/>
      <c r="N1038" s="25">
        <f>'Combined Retirement'!$C$18/12</f>
        <v>39153.069999999992</v>
      </c>
      <c r="O1038" s="25">
        <f t="shared" si="1045"/>
        <v>11160.82546143035</v>
      </c>
      <c r="P1038" s="25">
        <f t="shared" si="1046"/>
        <v>27992.244538569641</v>
      </c>
      <c r="Q1038" s="25">
        <f t="array" aca="1" ref="Q1038" ca="1">INDEX('Isaac 401k'!L:L,MATCH('Retirement Calculator'!A1038,'Isaac 401k'!N:N,0),0)</f>
        <v>-6338148.0768413926</v>
      </c>
      <c r="R1038" s="25">
        <f t="array" aca="1" ref="R1038" ca="1">INDEX('Lorri 401b'!L:L,MATCH('Retirement Calculator'!A1038,'Lorri 401b'!N:N,0),0)</f>
        <v>-24291220.895763464</v>
      </c>
      <c r="S1038" s="25">
        <f t="shared" ca="1" si="1047"/>
        <v>-30629368.972604856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7820.4732791855868</v>
      </c>
      <c r="K1039" s="25">
        <f t="shared" si="1044"/>
        <v>20171.771259384055</v>
      </c>
      <c r="L1039" s="25"/>
      <c r="N1039" s="25">
        <f>'Combined Retirement'!$C$18/12</f>
        <v>39153.069999999992</v>
      </c>
      <c r="O1039" s="25">
        <f t="shared" si="1045"/>
        <v>11160.82546143035</v>
      </c>
      <c r="P1039" s="25">
        <f t="shared" si="1046"/>
        <v>27992.244538569641</v>
      </c>
      <c r="Q1039" s="25">
        <f t="array" aca="1" ref="Q1039" ca="1">INDEX('Isaac 401k'!L:L,MATCH('Retirement Calculator'!A1039,'Isaac 401k'!N:N,0),0)</f>
        <v>-6372410.0857460806</v>
      </c>
      <c r="R1039" s="25">
        <f t="array" aca="1" ref="R1039" ca="1">INDEX('Lorri 401b'!L:L,MATCH('Retirement Calculator'!A1039,'Lorri 401b'!N:N,0),0)</f>
        <v>-24412690.136468776</v>
      </c>
      <c r="S1039" s="25">
        <f t="shared" ca="1" si="1047"/>
        <v>-30785100.222214855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7820.4732791855868</v>
      </c>
      <c r="K1040" s="25">
        <f t="shared" si="1044"/>
        <v>20171.771259384055</v>
      </c>
      <c r="L1040" s="25"/>
      <c r="N1040" s="25">
        <f>'Combined Retirement'!$C$18/12</f>
        <v>39153.069999999992</v>
      </c>
      <c r="O1040" s="25">
        <f t="shared" si="1045"/>
        <v>11160.82546143035</v>
      </c>
      <c r="P1040" s="25">
        <f t="shared" si="1046"/>
        <v>27992.244538569641</v>
      </c>
      <c r="Q1040" s="25">
        <f t="array" aca="1" ref="Q1040" ca="1">INDEX('Isaac 401k'!L:L,MATCH('Retirement Calculator'!A1040,'Isaac 401k'!N:N,0),0)</f>
        <v>-6406814.8530212045</v>
      </c>
      <c r="R1040" s="25">
        <f t="array" aca="1" ref="R1040" ca="1">INDEX('Lorri 401b'!L:L,MATCH('Retirement Calculator'!A1040,'Lorri 401b'!N:N,0),0)</f>
        <v>-24534665.499010358</v>
      </c>
      <c r="S1040" s="25">
        <f t="shared" ca="1" si="1047"/>
        <v>-30941480.352031562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7820.4732791855868</v>
      </c>
      <c r="K1041" s="25">
        <f t="shared" si="1044"/>
        <v>20171.771259384055</v>
      </c>
      <c r="L1041" s="25"/>
      <c r="N1041" s="25">
        <f>'Combined Retirement'!$C$18/12</f>
        <v>39153.069999999992</v>
      </c>
      <c r="O1041" s="25">
        <f t="shared" si="1045"/>
        <v>11160.82546143035</v>
      </c>
      <c r="P1041" s="25">
        <f t="shared" si="1046"/>
        <v>27992.244538569641</v>
      </c>
      <c r="Q1041" s="25">
        <f t="array" aca="1" ref="Q1041" ca="1">INDEX('Isaac 401k'!L:L,MATCH('Retirement Calculator'!A1041,'Isaac 401k'!N:N,0),0)</f>
        <v>-6441362.9734933088</v>
      </c>
      <c r="R1041" s="25">
        <f t="array" aca="1" ref="R1041" ca="1">INDEX('Lorri 401b'!L:L,MATCH('Retirement Calculator'!A1041,'Lorri 401b'!N:N,0),0)</f>
        <v>-24657149.092229199</v>
      </c>
      <c r="S1041" s="25">
        <f t="shared" ca="1" si="1047"/>
        <v>-31098512.065722506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7820.4732791855868</v>
      </c>
      <c r="K1042" s="25">
        <f t="shared" si="1044"/>
        <v>20171.771259384055</v>
      </c>
      <c r="L1042" s="25"/>
      <c r="N1042" s="25">
        <f>'Combined Retirement'!$C$18/12</f>
        <v>39153.069999999992</v>
      </c>
      <c r="O1042" s="25">
        <f t="shared" si="1045"/>
        <v>11160.82546143035</v>
      </c>
      <c r="P1042" s="25">
        <f t="shared" si="1046"/>
        <v>27992.244538569641</v>
      </c>
      <c r="Q1042" s="25">
        <f t="array" aca="1" ref="Q1042" ca="1">INDEX('Isaac 401k'!L:L,MATCH('Retirement Calculator'!A1042,'Isaac 401k'!N:N,0),0)</f>
        <v>-6476055.0444673793</v>
      </c>
      <c r="R1042" s="25">
        <f t="array" aca="1" ref="R1042" ca="1">INDEX('Lorri 401b'!L:L,MATCH('Retirement Calculator'!A1042,'Lorri 401b'!N:N,0),0)</f>
        <v>-24780143.033753116</v>
      </c>
      <c r="S1042" s="25">
        <f t="shared" ca="1" si="1047"/>
        <v>-31256198.078220494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7820.4732791855868</v>
      </c>
      <c r="K1043" s="25">
        <f t="shared" si="1044"/>
        <v>20171.771259384055</v>
      </c>
      <c r="L1043" s="25"/>
      <c r="N1043" s="25">
        <f>'Combined Retirement'!$C$18/12</f>
        <v>39153.069999999992</v>
      </c>
      <c r="O1043" s="25">
        <f t="shared" si="1045"/>
        <v>11160.82546143035</v>
      </c>
      <c r="P1043" s="25">
        <f t="shared" si="1046"/>
        <v>27992.244538569641</v>
      </c>
      <c r="Q1043" s="25">
        <f t="array" aca="1" ref="Q1043" ca="1">INDEX('Isaac 401k'!L:L,MATCH('Retirement Calculator'!A1043,'Isaac 401k'!N:N,0),0)</f>
        <v>-6510891.6657371754</v>
      </c>
      <c r="R1043" s="25">
        <f t="array" aca="1" ref="R1043" ca="1">INDEX('Lorri 401b'!L:L,MATCH('Retirement Calculator'!A1043,'Lorri 401b'!N:N,0),0)</f>
        <v>-24903649.450033385</v>
      </c>
      <c r="S1043" s="25">
        <f t="shared" ca="1" si="1047"/>
        <v>-31414541.11577056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7820.4732791855868</v>
      </c>
      <c r="K1044" s="25">
        <f t="shared" si="1044"/>
        <v>20171.771259384055</v>
      </c>
      <c r="L1044" s="25"/>
      <c r="N1044" s="25">
        <f>'Combined Retirement'!$C$18/12</f>
        <v>39153.069999999992</v>
      </c>
      <c r="O1044" s="25">
        <f t="shared" si="1045"/>
        <v>11160.82546143035</v>
      </c>
      <c r="P1044" s="25">
        <f t="shared" si="1046"/>
        <v>27992.244538569641</v>
      </c>
      <c r="Q1044" s="25">
        <f t="array" aca="1" ref="Q1044" ca="1">INDEX('Isaac 401k'!L:L,MATCH('Retirement Calculator'!A1044,'Isaac 401k'!N:N,0),0)</f>
        <v>-6545873.4395955959</v>
      </c>
      <c r="R1044" s="25">
        <f t="array" aca="1" ref="R1044" ca="1">INDEX('Lorri 401b'!L:L,MATCH('Retirement Calculator'!A1044,'Lorri 401b'!N:N,0),0)</f>
        <v>-25027670.476381488</v>
      </c>
      <c r="S1044" s="25">
        <f t="shared" ca="1" si="1047"/>
        <v>-31573543.915977083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7820.4732791855868</v>
      </c>
      <c r="K1045" s="25">
        <f t="shared" si="1044"/>
        <v>20171.771259384055</v>
      </c>
      <c r="L1045" s="25"/>
      <c r="N1045" s="25">
        <f>'Combined Retirement'!$C$18/12</f>
        <v>39153.069999999992</v>
      </c>
      <c r="O1045" s="25">
        <f t="shared" si="1045"/>
        <v>11160.82546143035</v>
      </c>
      <c r="P1045" s="25">
        <f t="shared" si="1046"/>
        <v>27992.244538569641</v>
      </c>
      <c r="Q1045" s="25">
        <f t="array" aca="1" ref="Q1045" ca="1">INDEX('Isaac 401k'!L:L,MATCH('Retirement Calculator'!A1045,'Isaac 401k'!N:N,0),0)</f>
        <v>-6581000.970845093</v>
      </c>
      <c r="R1045" s="25">
        <f t="array" aca="1" ref="R1045" ca="1">INDEX('Lorri 401b'!L:L,MATCH('Retirement Calculator'!A1045,'Lorri 401b'!N:N,0),0)</f>
        <v>-25152208.257006042</v>
      </c>
      <c r="S1045" s="25">
        <f t="shared" ca="1" si="1047"/>
        <v>-31733209.227851134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7820.4732791855868</v>
      </c>
      <c r="K1046" s="25">
        <f t="shared" si="1044"/>
        <v>20171.771259384055</v>
      </c>
      <c r="L1046" s="25"/>
      <c r="N1046" s="25">
        <f>'Combined Retirement'!$C$18/12</f>
        <v>39153.069999999992</v>
      </c>
      <c r="O1046" s="25">
        <f t="shared" si="1045"/>
        <v>11160.82546143035</v>
      </c>
      <c r="P1046" s="25">
        <f t="shared" si="1046"/>
        <v>27992.244538569641</v>
      </c>
      <c r="Q1046" s="25">
        <f t="array" aca="1" ref="Q1046" ca="1">INDEX('Isaac 401k'!L:L,MATCH('Retirement Calculator'!A1046,'Isaac 401k'!N:N,0),0)</f>
        <v>-6616274.8668081295</v>
      </c>
      <c r="R1046" s="25">
        <f t="array" aca="1" ref="R1046" ca="1">INDEX('Lorri 401b'!L:L,MATCH('Retirement Calculator'!A1046,'Lorri 401b'!N:N,0),0)</f>
        <v>-25277264.945049863</v>
      </c>
      <c r="S1046" s="25">
        <f t="shared" ca="1" si="1047"/>
        <v>-31893539.811857991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7820.4732791855868</v>
      </c>
      <c r="K1047" s="25">
        <f t="shared" si="1044"/>
        <v>20171.771259384055</v>
      </c>
      <c r="L1047" s="25"/>
      <c r="N1047" s="25">
        <f>'Combined Retirement'!$C$18/12</f>
        <v>39153.069999999992</v>
      </c>
      <c r="O1047" s="25">
        <f t="shared" si="1045"/>
        <v>11160.82546143035</v>
      </c>
      <c r="P1047" s="25">
        <f t="shared" si="1046"/>
        <v>27992.244538569641</v>
      </c>
      <c r="Q1047" s="25">
        <f t="array" aca="1" ref="Q1047" ca="1">INDEX('Isaac 401k'!L:L,MATCH('Retirement Calculator'!A1047,'Isaac 401k'!N:N,0),0)</f>
        <v>-6651695.7373376787</v>
      </c>
      <c r="R1047" s="25">
        <f t="array" aca="1" ref="R1047" ca="1">INDEX('Lorri 401b'!L:L,MATCH('Retirement Calculator'!A1047,'Lorri 401b'!N:N,0),0)</f>
        <v>-25402842.702627201</v>
      </c>
      <c r="S1047" s="25">
        <f t="shared" ca="1" si="1047"/>
        <v>-32054538.439964879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7820.4732791855868</v>
      </c>
      <c r="K1048" s="25">
        <f t="shared" si="1044"/>
        <v>20171.771259384055</v>
      </c>
      <c r="L1048" s="25"/>
      <c r="N1048" s="25">
        <f>'Combined Retirement'!$C$18/12</f>
        <v>39153.069999999992</v>
      </c>
      <c r="O1048" s="25">
        <f t="shared" si="1045"/>
        <v>11160.82546143035</v>
      </c>
      <c r="P1048" s="25">
        <f t="shared" si="1046"/>
        <v>27992.244538569641</v>
      </c>
      <c r="Q1048" s="25">
        <f t="array" aca="1" ref="Q1048" ca="1">INDEX('Isaac 401k'!L:L,MATCH('Retirement Calculator'!A1048,'Isaac 401k'!N:N,0),0)</f>
        <v>-6687264.194827768</v>
      </c>
      <c r="R1048" s="25">
        <f t="array" aca="1" ref="R1048" ca="1">INDEX('Lorri 401b'!L:L,MATCH('Retirement Calculator'!A1048,'Lorri 401b'!N:N,0),0)</f>
        <v>-25528943.700861111</v>
      </c>
      <c r="S1048" s="25">
        <f t="shared" ca="1" si="1047"/>
        <v>-32216207.89568888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7820.4732791855868</v>
      </c>
      <c r="K1049" s="25">
        <f t="shared" si="1044"/>
        <v>20171.771259384055</v>
      </c>
      <c r="L1049" s="25"/>
      <c r="N1049" s="25">
        <f>'Combined Retirement'!$C$18/12</f>
        <v>39153.069999999992</v>
      </c>
      <c r="O1049" s="25">
        <f t="shared" si="1045"/>
        <v>11160.82546143035</v>
      </c>
      <c r="P1049" s="25">
        <f t="shared" si="1046"/>
        <v>27992.244538569641</v>
      </c>
      <c r="Q1049" s="25">
        <f t="array" aca="1" ref="Q1049" ca="1">INDEX('Isaac 401k'!L:L,MATCH('Retirement Calculator'!A1049,'Isaac 401k'!N:N,0),0)</f>
        <v>-6722980.8542240663</v>
      </c>
      <c r="R1049" s="25">
        <f t="array" aca="1" ref="R1049" ca="1">INDEX('Lorri 401b'!L:L,MATCH('Retirement Calculator'!A1049,'Lorri 401b'!N:N,0),0)</f>
        <v>-25655570.119920995</v>
      </c>
      <c r="S1049" s="25">
        <f t="shared" ca="1" si="1047"/>
        <v>-32378550.974145062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7820.4732791855868</v>
      </c>
      <c r="K1050" s="25">
        <f t="shared" si="1044"/>
        <v>20171.771259384055</v>
      </c>
      <c r="L1050" s="25"/>
      <c r="N1050" s="25">
        <f>'Combined Retirement'!$C$18/12</f>
        <v>39153.069999999992</v>
      </c>
      <c r="O1050" s="25">
        <f t="shared" si="1045"/>
        <v>11160.82546143035</v>
      </c>
      <c r="P1050" s="25">
        <f t="shared" si="1046"/>
        <v>27992.244538569641</v>
      </c>
      <c r="Q1050" s="25">
        <f t="array" aca="1" ref="Q1050" ca="1">INDEX('Isaac 401k'!L:L,MATCH('Retirement Calculator'!A1050,'Isaac 401k'!N:N,0),0)</f>
        <v>-6758846.3330345154</v>
      </c>
      <c r="R1050" s="25">
        <f t="array" aca="1" ref="R1050" ca="1">INDEX('Lorri 401b'!L:L,MATCH('Retirement Calculator'!A1050,'Lorri 401b'!N:N,0),0)</f>
        <v>-25782724.149060294</v>
      </c>
      <c r="S1050" s="25">
        <f t="shared" ca="1" si="1047"/>
        <v>-32541570.482094809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7820.4732791855868</v>
      </c>
      <c r="K1051" s="25">
        <f t="shared" si="1044"/>
        <v>20171.771259384055</v>
      </c>
      <c r="L1051" s="25"/>
      <c r="N1051" s="25">
        <f>'Combined Retirement'!$C$18/12</f>
        <v>39153.069999999992</v>
      </c>
      <c r="O1051" s="25">
        <f t="shared" si="1045"/>
        <v>11160.82546143035</v>
      </c>
      <c r="P1051" s="25">
        <f t="shared" si="1046"/>
        <v>27992.244538569641</v>
      </c>
      <c r="Q1051" s="25">
        <f t="array" aca="1" ref="Q1051" ca="1">INDEX('Isaac 401k'!L:L,MATCH('Retirement Calculator'!A1051,'Isaac 401k'!N:N,0),0)</f>
        <v>-6794861.2513400083</v>
      </c>
      <c r="R1051" s="25">
        <f t="array" aca="1" ref="R1051" ca="1">INDEX('Lorri 401b'!L:L,MATCH('Retirement Calculator'!A1051,'Lorri 401b'!N:N,0),0)</f>
        <v>-25910407.986654341</v>
      </c>
      <c r="S1051" s="25">
        <f t="shared" ca="1" si="1047"/>
        <v>-32705269.23799435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7820.4732791855868</v>
      </c>
      <c r="K1052" s="25">
        <f t="shared" si="1044"/>
        <v>20171.771259384055</v>
      </c>
      <c r="L1052" s="25"/>
      <c r="N1052" s="25">
        <f>'Combined Retirement'!$C$18/12</f>
        <v>39153.069999999992</v>
      </c>
      <c r="O1052" s="25">
        <f t="shared" si="1045"/>
        <v>11160.82546143035</v>
      </c>
      <c r="P1052" s="25">
        <f t="shared" si="1046"/>
        <v>27992.244538569641</v>
      </c>
      <c r="Q1052" s="25">
        <f t="array" aca="1" ref="Q1052" ca="1">INDEX('Isaac 401k'!L:L,MATCH('Retirement Calculator'!A1052,'Isaac 401k'!N:N,0),0)</f>
        <v>-6831026.2318051076</v>
      </c>
      <c r="R1052" s="25">
        <f t="array" aca="1" ref="R1052" ca="1">INDEX('Lorri 401b'!L:L,MATCH('Retirement Calculator'!A1052,'Lorri 401b'!N:N,0),0)</f>
        <v>-26038623.840238363</v>
      </c>
      <c r="S1052" s="25">
        <f t="shared" ca="1" si="1047"/>
        <v>-32869650.072043471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7820.4732791855868</v>
      </c>
      <c r="K1053" s="25">
        <f t="shared" si="1044"/>
        <v>20171.771259384055</v>
      </c>
      <c r="L1053" s="25"/>
      <c r="N1053" s="25">
        <f>'Combined Retirement'!$C$18/12</f>
        <v>39153.069999999992</v>
      </c>
      <c r="O1053" s="25">
        <f t="shared" si="1045"/>
        <v>11160.82546143035</v>
      </c>
      <c r="P1053" s="25">
        <f t="shared" si="1046"/>
        <v>27992.244538569641</v>
      </c>
      <c r="Q1053" s="25">
        <f t="array" aca="1" ref="Q1053" ca="1">INDEX('Isaac 401k'!L:L,MATCH('Retirement Calculator'!A1053,'Isaac 401k'!N:N,0),0)</f>
        <v>-6867341.899688811</v>
      </c>
      <c r="R1053" s="25">
        <f t="array" aca="1" ref="R1053" ca="1">INDEX('Lorri 401b'!L:L,MATCH('Retirement Calculator'!A1053,'Lorri 401b'!N:N,0),0)</f>
        <v>-26167373.926545653</v>
      </c>
      <c r="S1053" s="25">
        <f t="shared" ca="1" si="1047"/>
        <v>-33034715.826234464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7820.4732791855868</v>
      </c>
      <c r="K1054" s="25">
        <f t="shared" si="1044"/>
        <v>20171.771259384055</v>
      </c>
      <c r="L1054" s="25"/>
      <c r="N1054" s="25">
        <f>'Combined Retirement'!$C$18/12</f>
        <v>39153.069999999992</v>
      </c>
      <c r="O1054" s="25">
        <f t="shared" si="1045"/>
        <v>11160.82546143035</v>
      </c>
      <c r="P1054" s="25">
        <f t="shared" si="1046"/>
        <v>27992.244538569641</v>
      </c>
      <c r="Q1054" s="25">
        <f t="array" aca="1" ref="Q1054" ca="1">INDEX('Isaac 401k'!L:L,MATCH('Retirement Calculator'!A1054,'Isaac 401k'!N:N,0),0)</f>
        <v>-6903808.8828553632</v>
      </c>
      <c r="R1054" s="25">
        <f t="array" aca="1" ref="R1054" ca="1">INDEX('Lorri 401b'!L:L,MATCH('Retirement Calculator'!A1054,'Lorri 401b'!N:N,0),0)</f>
        <v>-26296660.47154589</v>
      </c>
      <c r="S1054" s="25">
        <f t="shared" ca="1" si="1047"/>
        <v>-33200469.354401253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7820.4732791855868</v>
      </c>
      <c r="K1055" s="25">
        <f t="shared" si="1044"/>
        <v>20171.771259384055</v>
      </c>
      <c r="L1055" s="25"/>
      <c r="N1055" s="25">
        <f>'Combined Retirement'!$C$18/12</f>
        <v>39153.069999999992</v>
      </c>
      <c r="O1055" s="25">
        <f t="shared" si="1045"/>
        <v>11160.82546143035</v>
      </c>
      <c r="P1055" s="25">
        <f t="shared" si="1046"/>
        <v>27992.244538569641</v>
      </c>
      <c r="Q1055" s="25">
        <f t="array" aca="1" ref="Q1055" ca="1">INDEX('Isaac 401k'!L:L,MATCH('Retirement Calculator'!A1055,'Isaac 401k'!N:N,0),0)</f>
        <v>-6940427.8117851093</v>
      </c>
      <c r="R1055" s="25">
        <f t="array" aca="1" ref="R1055" ca="1">INDEX('Lorri 401b'!L:L,MATCH('Retirement Calculator'!A1055,'Lorri 401b'!N:N,0),0)</f>
        <v>-26426485.710483629</v>
      </c>
      <c r="S1055" s="25">
        <f t="shared" ca="1" si="1047"/>
        <v>-33366913.522268739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7820.4732791855868</v>
      </c>
      <c r="K1056" s="25">
        <f t="shared" si="1044"/>
        <v>20171.771259384055</v>
      </c>
      <c r="L1056" s="25"/>
      <c r="N1056" s="25">
        <f>'Combined Retirement'!$C$18/12</f>
        <v>39153.069999999992</v>
      </c>
      <c r="O1056" s="25">
        <f t="shared" si="1045"/>
        <v>11160.82546143035</v>
      </c>
      <c r="P1056" s="25">
        <f t="shared" si="1046"/>
        <v>27992.244538569641</v>
      </c>
      <c r="Q1056" s="25">
        <f t="array" aca="1" ref="Q1056" ca="1">INDEX('Isaac 401k'!L:L,MATCH('Retirement Calculator'!A1056,'Isaac 401k'!N:N,0),0)</f>
        <v>-6977199.319585396</v>
      </c>
      <c r="R1056" s="25">
        <f t="array" aca="1" ref="R1056" ca="1">INDEX('Lorri 401b'!L:L,MATCH('Retirement Calculator'!A1056,'Lorri 401b'!N:N,0),0)</f>
        <v>-26556851.887916941</v>
      </c>
      <c r="S1056" s="25">
        <f t="shared" ca="1" si="1047"/>
        <v>-33534051.207502335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7820.4732791855868</v>
      </c>
      <c r="K1057" s="25">
        <f t="shared" si="1044"/>
        <v>20171.771259384055</v>
      </c>
      <c r="L1057" s="25"/>
      <c r="N1057" s="25">
        <f>'Combined Retirement'!$C$18/12</f>
        <v>39153.069999999992</v>
      </c>
      <c r="O1057" s="25">
        <f t="shared" si="1045"/>
        <v>11160.82546143035</v>
      </c>
      <c r="P1057" s="25">
        <f t="shared" si="1046"/>
        <v>27992.244538569641</v>
      </c>
      <c r="Q1057" s="25">
        <f t="array" aca="1" ref="Q1057" ca="1">INDEX('Isaac 401k'!L:L,MATCH('Retirement Calculator'!A1057,'Isaac 401k'!N:N,0),0)</f>
        <v>-7014124.0420015175</v>
      </c>
      <c r="R1057" s="25">
        <f t="array" aca="1" ref="R1057" ca="1">INDEX('Lorri 401b'!L:L,MATCH('Retirement Calculator'!A1057,'Lorri 401b'!N:N,0),0)</f>
        <v>-26687761.257756226</v>
      </c>
      <c r="S1057" s="25">
        <f t="shared" ca="1" si="1047"/>
        <v>-33701885.299757741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7820.4732791855868</v>
      </c>
      <c r="K1058" s="25">
        <f t="shared" si="1044"/>
        <v>20171.771259384055</v>
      </c>
      <c r="L1058" s="25"/>
      <c r="N1058" s="25">
        <f>'Combined Retirement'!$C$18/12</f>
        <v>39153.069999999992</v>
      </c>
      <c r="O1058" s="25">
        <f t="shared" si="1045"/>
        <v>11160.82546143035</v>
      </c>
      <c r="P1058" s="25">
        <f t="shared" si="1046"/>
        <v>27992.244538569641</v>
      </c>
      <c r="Q1058" s="25">
        <f t="array" aca="1" ref="Q1058" ca="1">INDEX('Isaac 401k'!L:L,MATCH('Retirement Calculator'!A1058,'Isaac 401k'!N:N,0),0)</f>
        <v>-7051202.6174277058</v>
      </c>
      <c r="R1058" s="25">
        <f t="array" aca="1" ref="R1058" ca="1">INDEX('Lorri 401b'!L:L,MATCH('Retirement Calculator'!A1058,'Lorri 401b'!N:N,0),0)</f>
        <v>-26819216.083303172</v>
      </c>
      <c r="S1058" s="25">
        <f t="shared" ca="1" si="1047"/>
        <v>-33870418.700730875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7820.4732791855868</v>
      </c>
      <c r="K1059" s="25">
        <f t="shared" si="1044"/>
        <v>20171.771259384055</v>
      </c>
      <c r="L1059" s="25"/>
      <c r="N1059" s="25">
        <f>'Combined Retirement'!$C$18/12</f>
        <v>39153.069999999992</v>
      </c>
      <c r="O1059" s="25">
        <f t="shared" si="1045"/>
        <v>11160.82546143035</v>
      </c>
      <c r="P1059" s="25">
        <f t="shared" si="1046"/>
        <v>27992.244538569641</v>
      </c>
      <c r="Q1059" s="25">
        <f t="array" aca="1" ref="Q1059" ca="1">INDEX('Isaac 401k'!L:L,MATCH('Retirement Calculator'!A1059,'Isaac 401k'!N:N,0),0)</f>
        <v>-7088435.6869181702</v>
      </c>
      <c r="R1059" s="25">
        <f t="array" aca="1" ref="R1059" ca="1">INDEX('Lorri 401b'!L:L,MATCH('Retirement Calculator'!A1059,'Lorri 401b'!N:N,0),0)</f>
        <v>-26951218.6372899</v>
      </c>
      <c r="S1059" s="25">
        <f t="shared" ca="1" si="1047"/>
        <v>-34039654.324208073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7820.4732791855868</v>
      </c>
      <c r="K1060" s="25">
        <f t="shared" si="1044"/>
        <v>20171.771259384055</v>
      </c>
      <c r="L1060" s="25"/>
      <c r="N1060" s="25">
        <f>'Combined Retirement'!$C$18/12</f>
        <v>39153.069999999992</v>
      </c>
      <c r="O1060" s="25">
        <f t="shared" si="1045"/>
        <v>11160.82546143035</v>
      </c>
      <c r="P1060" s="25">
        <f t="shared" si="1046"/>
        <v>27992.244538569641</v>
      </c>
      <c r="Q1060" s="25">
        <f t="array" aca="1" ref="Q1060" ca="1">INDEX('Isaac 401k'!L:L,MATCH('Retirement Calculator'!A1060,'Isaac 401k'!N:N,0),0)</f>
        <v>-7125823.8941981783</v>
      </c>
      <c r="R1060" s="25">
        <f t="array" aca="1" ref="R1060" ca="1">INDEX('Lorri 401b'!L:L,MATCH('Retirement Calculator'!A1060,'Lorri 401b'!N:N,0),0)</f>
        <v>-27083771.201918237</v>
      </c>
      <c r="S1060" s="25">
        <f t="shared" ca="1" si="1047"/>
        <v>-34209595.096116416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7820.4732791855868</v>
      </c>
      <c r="K1061" s="25">
        <f t="shared" si="1044"/>
        <v>20171.771259384055</v>
      </c>
      <c r="L1061" s="25"/>
      <c r="N1061" s="25">
        <f>'Combined Retirement'!$C$18/12</f>
        <v>39153.069999999992</v>
      </c>
      <c r="O1061" s="25">
        <f t="shared" si="1045"/>
        <v>11160.82546143035</v>
      </c>
      <c r="P1061" s="25">
        <f t="shared" si="1046"/>
        <v>27992.244538569641</v>
      </c>
      <c r="Q1061" s="25">
        <f t="array" aca="1" ref="Q1061" ca="1">INDEX('Isaac 401k'!L:L,MATCH('Retirement Calculator'!A1061,'Isaac 401k'!N:N,0),0)</f>
        <v>-7163367.8856751863</v>
      </c>
      <c r="R1061" s="25">
        <f t="array" aca="1" ref="R1061" ca="1">INDEX('Lorri 401b'!L:L,MATCH('Retirement Calculator'!A1061,'Lorri 401b'!N:N,0),0)</f>
        <v>-27216876.068899192</v>
      </c>
      <c r="S1061" s="25">
        <f t="shared" ca="1" si="1047"/>
        <v>-34380243.954574376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7820.4732791855868</v>
      </c>
      <c r="K1062" s="25">
        <f t="shared" si="1044"/>
        <v>20171.771259384055</v>
      </c>
      <c r="L1062" s="25"/>
      <c r="N1062" s="25">
        <f>'Combined Retirement'!$C$18/12</f>
        <v>39153.069999999992</v>
      </c>
      <c r="O1062" s="25">
        <f t="shared" si="1045"/>
        <v>11160.82546143035</v>
      </c>
      <c r="P1062" s="25">
        <f t="shared" si="1046"/>
        <v>27992.244538569641</v>
      </c>
      <c r="Q1062" s="25">
        <f t="array" aca="1" ref="Q1062" ca="1">INDEX('Isaac 401k'!L:L,MATCH('Retirement Calculator'!A1062,'Isaac 401k'!N:N,0),0)</f>
        <v>-7201068.3104500147</v>
      </c>
      <c r="R1062" s="25">
        <f t="array" aca="1" ref="R1062" ca="1">INDEX('Lorri 401b'!L:L,MATCH('Retirement Calculator'!A1062,'Lorri 401b'!N:N,0),0)</f>
        <v>-27350535.53949257</v>
      </c>
      <c r="S1062" s="25">
        <f t="shared" ca="1" si="1047"/>
        <v>-34551603.849942587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7820.4732791855868</v>
      </c>
      <c r="K1063" s="25">
        <f t="shared" si="1044"/>
        <v>20171.771259384055</v>
      </c>
      <c r="L1063" s="25"/>
      <c r="N1063" s="25">
        <f>'Combined Retirement'!$C$18/12</f>
        <v>39153.069999999992</v>
      </c>
      <c r="O1063" s="25">
        <f t="shared" si="1045"/>
        <v>11160.82546143035</v>
      </c>
      <c r="P1063" s="25">
        <f t="shared" si="1046"/>
        <v>27992.244538569641</v>
      </c>
      <c r="Q1063" s="25">
        <f t="array" aca="1" ref="Q1063" ca="1">INDEX('Isaac 401k'!L:L,MATCH('Retirement Calculator'!A1063,'Isaac 401k'!N:N,0),0)</f>
        <v>-7238925.8203280717</v>
      </c>
      <c r="R1063" s="25">
        <f t="array" aca="1" ref="R1063" ca="1">INDEX('Lorri 401b'!L:L,MATCH('Retirement Calculator'!A1063,'Lorri 401b'!N:N,0),0)</f>
        <v>-27484751.924546752</v>
      </c>
      <c r="S1063" s="25">
        <f t="shared" ca="1" si="1047"/>
        <v>-34723677.74487482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7820.4732791855868</v>
      </c>
      <c r="K1064" s="25">
        <f t="shared" si="1044"/>
        <v>20171.771259384055</v>
      </c>
      <c r="L1064" s="25"/>
      <c r="N1064" s="25">
        <f>'Combined Retirement'!$C$18/12</f>
        <v>39153.069999999992</v>
      </c>
      <c r="O1064" s="25">
        <f t="shared" si="1045"/>
        <v>11160.82546143035</v>
      </c>
      <c r="P1064" s="25">
        <f t="shared" si="1046"/>
        <v>27992.244538569641</v>
      </c>
      <c r="Q1064" s="25">
        <f t="array" aca="1" ref="Q1064" ca="1">INDEX('Isaac 401k'!L:L,MATCH('Retirement Calculator'!A1064,'Isaac 401k'!N:N,0),0)</f>
        <v>-7276941.0698306207</v>
      </c>
      <c r="R1064" s="25">
        <f t="array" aca="1" ref="R1064" ca="1">INDEX('Lorri 401b'!L:L,MATCH('Retirement Calculator'!A1064,'Lorri 401b'!N:N,0),0)</f>
        <v>-27619527.544538662</v>
      </c>
      <c r="S1064" s="25">
        <f t="shared" ca="1" si="1047"/>
        <v>-34896468.614369281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7820.4732791855868</v>
      </c>
      <c r="K1065" s="25">
        <f t="shared" si="1044"/>
        <v>20171.771259384055</v>
      </c>
      <c r="L1065" s="25"/>
      <c r="N1065" s="25">
        <f>'Combined Retirement'!$C$18/12</f>
        <v>39153.069999999992</v>
      </c>
      <c r="O1065" s="25">
        <f t="shared" si="1045"/>
        <v>11160.82546143035</v>
      </c>
      <c r="P1065" s="25">
        <f t="shared" si="1046"/>
        <v>27992.244538569641</v>
      </c>
      <c r="Q1065" s="25">
        <f t="array" aca="1" ref="Q1065" ca="1">INDEX('Isaac 401k'!L:L,MATCH('Retirement Calculator'!A1065,'Isaac 401k'!N:N,0),0)</f>
        <v>-7315114.716206097</v>
      </c>
      <c r="R1065" s="25">
        <f t="array" aca="1" ref="R1065" ca="1">INDEX('Lorri 401b'!L:L,MATCH('Retirement Calculator'!A1065,'Lorri 401b'!N:N,0),0)</f>
        <v>-27754864.72961387</v>
      </c>
      <c r="S1065" s="25">
        <f t="shared" ca="1" si="1047"/>
        <v>-35069979.445819966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7820.4732791855868</v>
      </c>
      <c r="K1066" s="25">
        <f t="shared" si="1044"/>
        <v>20171.771259384055</v>
      </c>
      <c r="L1066" s="25"/>
      <c r="N1066" s="25">
        <f>'Combined Retirement'!$C$18/12</f>
        <v>39153.069999999992</v>
      </c>
      <c r="O1066" s="25">
        <f t="shared" si="1045"/>
        <v>11160.82546143035</v>
      </c>
      <c r="P1066" s="25">
        <f t="shared" si="1046"/>
        <v>27992.244538569641</v>
      </c>
      <c r="Q1066" s="25">
        <f t="array" aca="1" ref="Q1066" ca="1">INDEX('Isaac 401k'!L:L,MATCH('Retirement Calculator'!A1066,'Isaac 401k'!N:N,0),0)</f>
        <v>-7353447.4194414709</v>
      </c>
      <c r="R1066" s="25">
        <f t="array" aca="1" ref="R1066" ca="1">INDEX('Lorri 401b'!L:L,MATCH('Retirement Calculator'!A1066,'Lorri 401b'!N:N,0),0)</f>
        <v>-27890765.81962689</v>
      </c>
      <c r="S1066" s="25">
        <f t="shared" ca="1" si="1047"/>
        <v>-35244213.239068359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7820.4732791855868</v>
      </c>
      <c r="K1067" s="25">
        <f t="shared" si="1044"/>
        <v>20171.771259384055</v>
      </c>
      <c r="L1067" s="25"/>
      <c r="N1067" s="25">
        <f>'Combined Retirement'!$C$18/12</f>
        <v>39153.069999999992</v>
      </c>
      <c r="O1067" s="25">
        <f t="shared" si="1045"/>
        <v>11160.82546143035</v>
      </c>
      <c r="P1067" s="25">
        <f t="shared" si="1046"/>
        <v>27992.244538569641</v>
      </c>
      <c r="Q1067" s="25">
        <f t="array" aca="1" ref="Q1067" ca="1">INDEX('Isaac 401k'!L:L,MATCH('Retirement Calculator'!A1067,'Isaac 401k'!N:N,0),0)</f>
        <v>-7391939.8422736591</v>
      </c>
      <c r="R1067" s="25">
        <f t="array" aca="1" ref="R1067" ca="1">INDEX('Lorri 401b'!L:L,MATCH('Retirement Calculator'!A1067,'Lorri 401b'!N:N,0),0)</f>
        <v>-28027233.164181631</v>
      </c>
      <c r="S1067" s="25">
        <f t="shared" ca="1" si="1047"/>
        <v>-35419173.006455287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7820.4732791855868</v>
      </c>
      <c r="K1068" s="25">
        <f t="shared" si="1044"/>
        <v>20171.771259384055</v>
      </c>
      <c r="L1068" s="25"/>
      <c r="N1068" s="25">
        <f>'Combined Retirement'!$C$18/12</f>
        <v>39153.069999999992</v>
      </c>
      <c r="O1068" s="25">
        <f t="shared" si="1045"/>
        <v>11160.82546143035</v>
      </c>
      <c r="P1068" s="25">
        <f t="shared" si="1046"/>
        <v>27992.244538569641</v>
      </c>
      <c r="Q1068" s="25">
        <f t="array" aca="1" ref="Q1068" ca="1">INDEX('Isaac 401k'!L:L,MATCH('Retirement Calculator'!A1068,'Isaac 401k'!N:N,0),0)</f>
        <v>-7430592.6502009816</v>
      </c>
      <c r="R1068" s="25">
        <f t="array" aca="1" ref="R1068" ca="1">INDEX('Lorri 401b'!L:L,MATCH('Retirement Calculator'!A1068,'Lorri 401b'!N:N,0),0)</f>
        <v>-28164269.122672018</v>
      </c>
      <c r="S1068" s="25">
        <f t="shared" ca="1" si="1047"/>
        <v>-35594861.772872999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7820.4732791855868</v>
      </c>
      <c r="K1069" s="25">
        <f t="shared" si="1044"/>
        <v>20171.771259384055</v>
      </c>
      <c r="L1069" s="25"/>
      <c r="N1069" s="25">
        <f>'Combined Retirement'!$C$18/12</f>
        <v>39153.069999999992</v>
      </c>
      <c r="O1069" s="25">
        <f t="shared" si="1045"/>
        <v>11160.82546143035</v>
      </c>
      <c r="P1069" s="25">
        <f t="shared" si="1046"/>
        <v>27992.244538569641</v>
      </c>
      <c r="Q1069" s="25">
        <f t="array" aca="1" ref="Q1069" ca="1">INDEX('Isaac 401k'!L:L,MATCH('Retirement Calculator'!A1069,'Isaac 401k'!N:N,0),0)</f>
        <v>-7469406.5114946682</v>
      </c>
      <c r="R1069" s="25">
        <f t="array" aca="1" ref="R1069" ca="1">INDEX('Lorri 401b'!L:L,MATCH('Retirement Calculator'!A1069,'Lorri 401b'!N:N,0),0)</f>
        <v>-28301876.064322781</v>
      </c>
      <c r="S1069" s="25">
        <f t="shared" ca="1" si="1047"/>
        <v>-35771282.575817451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7820.4732791855868</v>
      </c>
      <c r="K1070" s="25">
        <f t="shared" si="1044"/>
        <v>20171.771259384055</v>
      </c>
      <c r="L1070" s="25"/>
      <c r="N1070" s="25">
        <f>'Combined Retirement'!$C$18/12</f>
        <v>39153.069999999992</v>
      </c>
      <c r="O1070" s="25">
        <f t="shared" si="1045"/>
        <v>11160.82546143035</v>
      </c>
      <c r="P1070" s="25">
        <f t="shared" si="1046"/>
        <v>27992.244538569641</v>
      </c>
      <c r="Q1070" s="25">
        <f t="array" aca="1" ref="Q1070" ca="1">INDEX('Isaac 401k'!L:L,MATCH('Retirement Calculator'!A1070,'Isaac 401k'!N:N,0),0)</f>
        <v>-7508382.0972104119</v>
      </c>
      <c r="R1070" s="25">
        <f t="array" aca="1" ref="R1070" ca="1">INDEX('Lorri 401b'!L:L,MATCH('Retirement Calculator'!A1070,'Lorri 401b'!N:N,0),0)</f>
        <v>-28440056.368230421</v>
      </c>
      <c r="S1070" s="25">
        <f t="shared" ca="1" si="1047"/>
        <v>-35948438.465440832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7820.4732791855868</v>
      </c>
      <c r="K1071" s="25">
        <f t="shared" si="1044"/>
        <v>20171.771259384055</v>
      </c>
      <c r="L1071" s="25"/>
      <c r="N1071" s="25">
        <f>'Combined Retirement'!$C$18/12</f>
        <v>39153.069999999992</v>
      </c>
      <c r="O1071" s="25">
        <f t="shared" si="1045"/>
        <v>11160.82546143035</v>
      </c>
      <c r="P1071" s="25">
        <f t="shared" si="1046"/>
        <v>27992.244538569641</v>
      </c>
      <c r="Q1071" s="25">
        <f t="array" aca="1" ref="Q1071" ca="1">INDEX('Isaac 401k'!L:L,MATCH('Retirement Calculator'!A1071,'Isaac 401k'!N:N,0),0)</f>
        <v>-7547520.081199971</v>
      </c>
      <c r="R1071" s="25">
        <f t="array" aca="1" ref="R1071" ca="1">INDEX('Lorri 401b'!L:L,MATCH('Retirement Calculator'!A1071,'Lorri 401b'!N:N,0),0)</f>
        <v>-28578812.423404343</v>
      </c>
      <c r="S1071" s="25">
        <f t="shared" ca="1" si="1047"/>
        <v>-36126332.504604317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7820.4732791855868</v>
      </c>
      <c r="K1072" s="25">
        <f t="shared" si="1044"/>
        <v>20171.771259384055</v>
      </c>
      <c r="L1072" s="25"/>
      <c r="N1072" s="25">
        <f>'Combined Retirement'!$C$18/12</f>
        <v>39153.069999999992</v>
      </c>
      <c r="O1072" s="25">
        <f t="shared" si="1045"/>
        <v>11160.82546143035</v>
      </c>
      <c r="P1072" s="25">
        <f t="shared" si="1046"/>
        <v>27992.244538569641</v>
      </c>
      <c r="Q1072" s="25">
        <f t="array" aca="1" ref="Q1072" ca="1">INDEX('Isaac 401k'!L:L,MATCH('Retirement Calculator'!A1072,'Isaac 401k'!N:N,0),0)</f>
        <v>-7586821.1401228197</v>
      </c>
      <c r="R1072" s="25">
        <f t="array" aca="1" ref="R1072" ca="1">INDEX('Lorri 401b'!L:L,MATCH('Retirement Calculator'!A1072,'Lorri 401b'!N:N,0),0)</f>
        <v>-28718146.628808159</v>
      </c>
      <c r="S1072" s="25">
        <f t="shared" ca="1" si="1047"/>
        <v>-36304967.768930979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7820.4732791855868</v>
      </c>
      <c r="K1073" s="25">
        <f t="shared" si="1044"/>
        <v>20171.771259384055</v>
      </c>
      <c r="L1073" s="25"/>
      <c r="N1073" s="25">
        <f>'Combined Retirement'!$C$18/12</f>
        <v>39153.069999999992</v>
      </c>
      <c r="O1073" s="25">
        <f t="shared" si="1045"/>
        <v>11160.82546143035</v>
      </c>
      <c r="P1073" s="25">
        <f t="shared" si="1046"/>
        <v>27992.244538569641</v>
      </c>
      <c r="Q1073" s="25">
        <f t="array" aca="1" ref="Q1073" ca="1">INDEX('Isaac 401k'!L:L,MATCH('Retirement Calculator'!A1073,'Isaac 401k'!N:N,0),0)</f>
        <v>-7626285.9534578472</v>
      </c>
      <c r="R1073" s="25">
        <f t="array" aca="1" ref="R1073" ca="1">INDEX('Lorri 401b'!L:L,MATCH('Retirement Calculator'!A1073,'Lorri 401b'!N:N,0),0)</f>
        <v>-28858061.393401157</v>
      </c>
      <c r="S1073" s="25">
        <f t="shared" ca="1" si="1047"/>
        <v>-36484347.346859008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7820.4732791855868</v>
      </c>
      <c r="K1074" s="25">
        <f t="shared" si="1044"/>
        <v>20171.771259384055</v>
      </c>
      <c r="L1074" s="25"/>
      <c r="N1074" s="25">
        <f>'Combined Retirement'!$C$18/12</f>
        <v>39153.069999999992</v>
      </c>
      <c r="O1074" s="25">
        <f t="shared" si="1045"/>
        <v>11160.82546143035</v>
      </c>
      <c r="P1074" s="25">
        <f t="shared" si="1046"/>
        <v>27992.244538569641</v>
      </c>
      <c r="Q1074" s="25">
        <f t="array" aca="1" ref="Q1074" ca="1">INDEX('Isaac 401k'!L:L,MATCH('Retirement Calculator'!A1074,'Isaac 401k'!N:N,0),0)</f>
        <v>-7665915.203515104</v>
      </c>
      <c r="R1074" s="25">
        <f t="array" aca="1" ref="R1074" ca="1">INDEX('Lorri 401b'!L:L,MATCH('Retirement Calculator'!A1074,'Lorri 401b'!N:N,0),0)</f>
        <v>-28998559.136179958</v>
      </c>
      <c r="S1074" s="25">
        <f t="shared" ca="1" si="1047"/>
        <v>-36664474.339695059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7820.4732791855868</v>
      </c>
      <c r="K1075" s="25">
        <f t="shared" si="1044"/>
        <v>20171.771259384055</v>
      </c>
      <c r="L1075" s="25"/>
      <c r="N1075" s="25">
        <f>'Combined Retirement'!$C$18/12</f>
        <v>39153.069999999992</v>
      </c>
      <c r="O1075" s="25">
        <f t="shared" si="1045"/>
        <v>11160.82546143035</v>
      </c>
      <c r="P1075" s="25">
        <f t="shared" si="1046"/>
        <v>27992.244538569641</v>
      </c>
      <c r="Q1075" s="25">
        <f t="array" aca="1" ref="Q1075" ca="1">INDEX('Isaac 401k'!L:L,MATCH('Retirement Calculator'!A1075,'Isaac 401k'!N:N,0),0)</f>
        <v>-7705709.5754475994</v>
      </c>
      <c r="R1075" s="25">
        <f t="array" aca="1" ref="R1075" ca="1">INDEX('Lorri 401b'!L:L,MATCH('Retirement Calculator'!A1075,'Lorri 401b'!N:N,0),0)</f>
        <v>-29139642.286220338</v>
      </c>
      <c r="S1075" s="25">
        <f t="shared" ca="1" si="1047"/>
        <v>-36845351.861667939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7820.4732791855868</v>
      </c>
      <c r="K1076" s="25">
        <f t="shared" si="1044"/>
        <v>20171.771259384055</v>
      </c>
      <c r="L1076" s="25"/>
      <c r="N1076" s="25">
        <f>'Combined Retirement'!$C$18/12</f>
        <v>39153.069999999992</v>
      </c>
      <c r="O1076" s="25">
        <f t="shared" si="1045"/>
        <v>11160.82546143035</v>
      </c>
      <c r="P1076" s="25">
        <f t="shared" si="1046"/>
        <v>27992.244538569641</v>
      </c>
      <c r="Q1076" s="25">
        <f t="array" aca="1" ref="Q1076" ca="1">INDEX('Isaac 401k'!L:L,MATCH('Retirement Calculator'!A1076,'Isaac 401k'!N:N,0),0)</f>
        <v>-7745669.7572631463</v>
      </c>
      <c r="R1076" s="25">
        <f t="array" aca="1" ref="R1076" ca="1">INDEX('Lorri 401b'!L:L,MATCH('Retirement Calculator'!A1076,'Lorri 401b'!N:N,0),0)</f>
        <v>-29281313.282719221</v>
      </c>
      <c r="S1076" s="25">
        <f t="shared" ca="1" si="1047"/>
        <v>-37026983.039982364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7820.4732791855868</v>
      </c>
      <c r="K1077" s="25">
        <f t="shared" si="1044"/>
        <v>20171.771259384055</v>
      </c>
      <c r="L1077" s="25"/>
      <c r="N1077" s="25">
        <f>'Combined Retirement'!$C$18/12</f>
        <v>39153.069999999992</v>
      </c>
      <c r="O1077" s="25">
        <f t="shared" si="1045"/>
        <v>11160.82546143035</v>
      </c>
      <c r="P1077" s="25">
        <f t="shared" si="1046"/>
        <v>27992.244538569641</v>
      </c>
      <c r="Q1077" s="25">
        <f t="array" aca="1" ref="Q1077" ca="1">INDEX('Isaac 401k'!L:L,MATCH('Retirement Calculator'!A1077,'Isaac 401k'!N:N,0),0)</f>
        <v>-7785796.4398362581</v>
      </c>
      <c r="R1077" s="25">
        <f t="array" aca="1" ref="R1077" ca="1">INDEX('Lorri 401b'!L:L,MATCH('Retirement Calculator'!A1077,'Lorri 401b'!N:N,0),0)</f>
        <v>-29423574.575036846</v>
      </c>
      <c r="S1077" s="25">
        <f t="shared" ca="1" si="1047"/>
        <v>-37209371.014873102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7820.4732791855868</v>
      </c>
      <c r="K1078" s="25">
        <f t="shared" si="1044"/>
        <v>20171.771259384055</v>
      </c>
      <c r="L1078" s="25"/>
      <c r="N1078" s="25">
        <f>'Combined Retirement'!$C$18/12</f>
        <v>39153.069999999992</v>
      </c>
      <c r="O1078" s="25">
        <f t="shared" si="1045"/>
        <v>11160.82546143035</v>
      </c>
      <c r="P1078" s="25">
        <f t="shared" si="1046"/>
        <v>27992.244538569641</v>
      </c>
      <c r="Q1078" s="25">
        <f t="array" aca="1" ref="Q1078" ca="1">INDEX('Isaac 401k'!L:L,MATCH('Retirement Calculator'!A1078,'Isaac 401k'!N:N,0),0)</f>
        <v>-7826090.3169200914</v>
      </c>
      <c r="R1078" s="25">
        <f t="array" aca="1" ref="R1078" ca="1">INDEX('Lorri 401b'!L:L,MATCH('Retirement Calculator'!A1078,'Lorri 401b'!N:N,0),0)</f>
        <v>-29566428.622739129</v>
      </c>
      <c r="S1078" s="25">
        <f t="shared" ca="1" si="1047"/>
        <v>-37392518.939659223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7820.4732791855868</v>
      </c>
      <c r="K1079" s="25">
        <f t="shared" si="1044"/>
        <v>20171.771259384055</v>
      </c>
      <c r="L1079" s="25"/>
      <c r="N1079" s="25">
        <f>'Combined Retirement'!$C$18/12</f>
        <v>39153.069999999992</v>
      </c>
      <c r="O1079" s="25">
        <f t="shared" si="1045"/>
        <v>11160.82546143035</v>
      </c>
      <c r="P1079" s="25">
        <f t="shared" si="1046"/>
        <v>27992.244538569641</v>
      </c>
      <c r="Q1079" s="25">
        <f t="array" aca="1" ref="Q1079" ca="1">INDEX('Isaac 401k'!L:L,MATCH('Retirement Calculator'!A1079,'Isaac 401k'!N:N,0),0)</f>
        <v>-7866552.0851584403</v>
      </c>
      <c r="R1079" s="25">
        <f t="array" aca="1" ref="R1079" ca="1">INDEX('Lorri 401b'!L:L,MATCH('Retirement Calculator'!A1079,'Lorri 401b'!N:N,0),0)</f>
        <v>-29709877.895640172</v>
      </c>
      <c r="S1079" s="25">
        <f t="shared" ca="1" si="1047"/>
        <v>-37576429.98079861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7820.4732791855868</v>
      </c>
      <c r="K1080" s="25">
        <f t="shared" si="1044"/>
        <v>20171.771259384055</v>
      </c>
      <c r="L1080" s="25"/>
      <c r="N1080" s="25">
        <f>'Combined Retirement'!$C$18/12</f>
        <v>39153.069999999992</v>
      </c>
      <c r="O1080" s="25">
        <f t="shared" si="1045"/>
        <v>11160.82546143035</v>
      </c>
      <c r="P1080" s="25">
        <f t="shared" si="1046"/>
        <v>27992.244538569641</v>
      </c>
      <c r="Q1080" s="25">
        <f t="array" aca="1" ref="Q1080" ca="1">INDEX('Isaac 401k'!L:L,MATCH('Retirement Calculator'!A1080,'Isaac 401k'!N:N,0),0)</f>
        <v>-7907182.4440977825</v>
      </c>
      <c r="R1080" s="25">
        <f t="array" aca="1" ref="R1080" ca="1">INDEX('Lorri 401b'!L:L,MATCH('Retirement Calculator'!A1080,'Lorri 401b'!N:N,0),0)</f>
        <v>-29853924.87384497</v>
      </c>
      <c r="S1080" s="25">
        <f t="shared" ca="1" si="1047"/>
        <v>-37761107.317942753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7820.4732791855868</v>
      </c>
      <c r="K1081" s="25">
        <f t="shared" si="1044"/>
        <v>20171.771259384055</v>
      </c>
      <c r="L1081" s="25"/>
      <c r="N1081" s="25">
        <f>'Combined Retirement'!$C$18/12</f>
        <v>39153.069999999992</v>
      </c>
      <c r="O1081" s="25">
        <f t="shared" si="1045"/>
        <v>11160.82546143035</v>
      </c>
      <c r="P1081" s="25">
        <f t="shared" si="1046"/>
        <v>27992.244538569641</v>
      </c>
      <c r="Q1081" s="25">
        <f t="array" aca="1" ref="Q1081" ca="1">INDEX('Isaac 401k'!L:L,MATCH('Retirement Calculator'!A1081,'Isaac 401k'!N:N,0),0)</f>
        <v>-7947982.0961993719</v>
      </c>
      <c r="R1081" s="25">
        <f t="array" aca="1" ref="R1081" ca="1">INDEX('Lorri 401b'!L:L,MATCH('Retirement Calculator'!A1081,'Lorri 401b'!N:N,0),0)</f>
        <v>-29998572.047792286</v>
      </c>
      <c r="S1081" s="25">
        <f t="shared" ca="1" si="1047"/>
        <v>-37946554.143991657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7820.4732791855868</v>
      </c>
      <c r="K1082" s="25">
        <f t="shared" si="1044"/>
        <v>20171.771259384055</v>
      </c>
      <c r="L1082" s="25"/>
      <c r="N1082" s="25">
        <f>'Combined Retirement'!$C$18/12</f>
        <v>39153.069999999992</v>
      </c>
      <c r="O1082" s="25">
        <f t="shared" si="1045"/>
        <v>11160.82546143035</v>
      </c>
      <c r="P1082" s="25">
        <f t="shared" si="1046"/>
        <v>27992.244538569641</v>
      </c>
      <c r="Q1082" s="25">
        <f t="array" aca="1" ref="Q1082" ca="1">INDEX('Isaac 401k'!L:L,MATCH('Retirement Calculator'!A1082,'Isaac 401k'!N:N,0),0)</f>
        <v>-7988951.7468513846</v>
      </c>
      <c r="R1082" s="25">
        <f t="array" aca="1" ref="R1082" ca="1">INDEX('Lorri 401b'!L:L,MATCH('Retirement Calculator'!A1082,'Lorri 401b'!N:N,0),0)</f>
        <v>-30143821.918297715</v>
      </c>
      <c r="S1082" s="25">
        <f t="shared" ca="1" si="1047"/>
        <v>-38132773.6651491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7820.4732791855868</v>
      </c>
      <c r="K1083" s="25">
        <f t="shared" si="1044"/>
        <v>20171.771259384055</v>
      </c>
      <c r="L1083" s="25"/>
      <c r="N1083" s="25">
        <f>'Combined Retirement'!$C$18/12</f>
        <v>39153.069999999992</v>
      </c>
      <c r="O1083" s="25">
        <f t="shared" si="1045"/>
        <v>11160.82546143035</v>
      </c>
      <c r="P1083" s="25">
        <f t="shared" si="1046"/>
        <v>27992.244538569641</v>
      </c>
      <c r="Q1083" s="25">
        <f t="array" aca="1" ref="Q1083" ca="1">INDEX('Isaac 401k'!L:L,MATCH('Retirement Calculator'!A1083,'Isaac 401k'!N:N,0),0)</f>
        <v>-8030092.1043811142</v>
      </c>
      <c r="R1083" s="25">
        <f t="array" aca="1" ref="R1083" ca="1">INDEX('Lorri 401b'!L:L,MATCH('Retirement Calculator'!A1083,'Lorri 401b'!N:N,0),0)</f>
        <v>-30289676.996596918</v>
      </c>
      <c r="S1083" s="25">
        <f t="shared" ca="1" si="1047"/>
        <v>-38319769.100978032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7820.4732791855868</v>
      </c>
      <c r="K1084" s="25">
        <f t="shared" si="1044"/>
        <v>20171.771259384055</v>
      </c>
      <c r="L1084" s="25"/>
      <c r="N1084" s="25">
        <f>'Combined Retirement'!$C$18/12</f>
        <v>39153.069999999992</v>
      </c>
      <c r="O1084" s="25">
        <f t="shared" si="1045"/>
        <v>11160.82546143035</v>
      </c>
      <c r="P1084" s="25">
        <f t="shared" si="1046"/>
        <v>27992.244538569641</v>
      </c>
      <c r="Q1084" s="25">
        <f t="array" aca="1" ref="Q1084" ca="1">INDEX('Isaac 401k'!L:L,MATCH('Retirement Calculator'!A1084,'Isaac 401k'!N:N,0),0)</f>
        <v>-8071403.8800672181</v>
      </c>
      <c r="R1084" s="25">
        <f t="array" aca="1" ref="R1084" ca="1">INDEX('Lorri 401b'!L:L,MATCH('Retirement Calculator'!A1084,'Lorri 401b'!N:N,0),0)</f>
        <v>-30436139.804389033</v>
      </c>
      <c r="S1084" s="25">
        <f t="shared" ca="1" si="1047"/>
        <v>-38507543.684456252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7820.4732791855868</v>
      </c>
      <c r="K1085" s="25">
        <f t="shared" si="1044"/>
        <v>20171.771259384055</v>
      </c>
      <c r="L1085" s="25"/>
      <c r="N1085" s="25">
        <f>'Combined Retirement'!$C$18/12</f>
        <v>39153.069999999992</v>
      </c>
      <c r="O1085" s="25">
        <f t="shared" si="1045"/>
        <v>11160.82546143035</v>
      </c>
      <c r="P1085" s="25">
        <f t="shared" si="1046"/>
        <v>27992.244538569641</v>
      </c>
      <c r="Q1085" s="25">
        <f t="array" aca="1" ref="Q1085" ca="1">INDEX('Isaac 401k'!L:L,MATCH('Retirement Calculator'!A1085,'Isaac 401k'!N:N,0),0)</f>
        <v>-8112887.7881520139</v>
      </c>
      <c r="R1085" s="25">
        <f t="array" aca="1" ref="R1085" ca="1">INDEX('Lorri 401b'!L:L,MATCH('Retirement Calculator'!A1085,'Lorri 401b'!N:N,0),0)</f>
        <v>-30583212.873880286</v>
      </c>
      <c r="S1085" s="25">
        <f t="shared" ca="1" si="1047"/>
        <v>-38696100.662032299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7820.4732791855868</v>
      </c>
      <c r="K1086" s="25">
        <f t="shared" si="1044"/>
        <v>20171.771259384055</v>
      </c>
      <c r="L1086" s="25"/>
      <c r="N1086" s="25">
        <f>'Combined Retirement'!$C$18/12</f>
        <v>39153.069999999992</v>
      </c>
      <c r="O1086" s="25">
        <f t="shared" si="1045"/>
        <v>11160.82546143035</v>
      </c>
      <c r="P1086" s="25">
        <f t="shared" si="1046"/>
        <v>27992.244538569641</v>
      </c>
      <c r="Q1086" s="25">
        <f t="array" aca="1" ref="Q1086" ca="1">INDEX('Isaac 401k'!L:L,MATCH('Retirement Calculator'!A1086,'Isaac 401k'!N:N,0),0)</f>
        <v>-8154544.5458538299</v>
      </c>
      <c r="R1086" s="25">
        <f t="array" aca="1" ref="R1086" ca="1">INDEX('Lorri 401b'!L:L,MATCH('Retirement Calculator'!A1086,'Lorri 401b'!N:N,0),0)</f>
        <v>-30730898.74782775</v>
      </c>
      <c r="S1086" s="25">
        <f t="shared" ca="1" si="1047"/>
        <v>-38885443.293681577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7820.4732791855868</v>
      </c>
      <c r="K1087" s="25">
        <f t="shared" si="1044"/>
        <v>20171.771259384055</v>
      </c>
      <c r="L1087" s="25"/>
      <c r="N1087" s="25">
        <f>'Combined Retirement'!$C$18/12</f>
        <v>39153.069999999992</v>
      </c>
      <c r="O1087" s="25">
        <f t="shared" si="1045"/>
        <v>11160.82546143035</v>
      </c>
      <c r="P1087" s="25">
        <f t="shared" si="1046"/>
        <v>27992.244538569641</v>
      </c>
      <c r="Q1087" s="25">
        <f t="array" aca="1" ref="Q1087" ca="1">INDEX('Isaac 401k'!L:L,MATCH('Retirement Calculator'!A1087,'Isaac 401k'!N:N,0),0)</f>
        <v>-8196374.8733794028</v>
      </c>
      <c r="R1087" s="25">
        <f t="array" aca="1" ref="R1087" ca="1">INDEX('Lorri 401b'!L:L,MATCH('Retirement Calculator'!A1087,'Lorri 401b'!N:N,0),0)</f>
        <v>-30879199.979583327</v>
      </c>
      <c r="S1087" s="25">
        <f t="shared" ca="1" si="1047"/>
        <v>-39075574.852962732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7820.4732791855868</v>
      </c>
      <c r="K1088" s="25">
        <f t="shared" si="1044"/>
        <v>20171.771259384055</v>
      </c>
      <c r="L1088" s="25"/>
      <c r="N1088" s="25">
        <f>'Combined Retirement'!$C$18/12</f>
        <v>39153.069999999992</v>
      </c>
      <c r="O1088" s="25">
        <f t="shared" si="1045"/>
        <v>11160.82546143035</v>
      </c>
      <c r="P1088" s="25">
        <f t="shared" si="1046"/>
        <v>27992.244538569641</v>
      </c>
      <c r="Q1088" s="25">
        <f t="array" aca="1" ref="Q1088" ca="1">INDEX('Isaac 401k'!L:L,MATCH('Retirement Calculator'!A1088,'Isaac 401k'!N:N,0),0)</f>
        <v>-8238379.4939363329</v>
      </c>
      <c r="R1088" s="25">
        <f t="array" aca="1" ref="R1088" ca="1">INDEX('Lorri 401b'!L:L,MATCH('Retirement Calculator'!A1088,'Lorri 401b'!N:N,0),0)</f>
        <v>-31028119.133137885</v>
      </c>
      <c r="S1088" s="25">
        <f t="shared" ca="1" si="1047"/>
        <v>-39266498.627074219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7820.4732791855868</v>
      </c>
      <c r="K1089" s="25">
        <f t="shared" si="1044"/>
        <v>20171.771259384055</v>
      </c>
      <c r="L1089" s="25"/>
      <c r="N1089" s="25">
        <f>'Combined Retirement'!$C$18/12</f>
        <v>39153.069999999992</v>
      </c>
      <c r="O1089" s="25">
        <f t="shared" si="1045"/>
        <v>11160.82546143035</v>
      </c>
      <c r="P1089" s="25">
        <f t="shared" si="1046"/>
        <v>27992.244538569641</v>
      </c>
      <c r="Q1089" s="25">
        <f t="array" aca="1" ref="Q1089" ca="1">INDEX('Isaac 401k'!L:L,MATCH('Retirement Calculator'!A1089,'Isaac 401k'!N:N,0),0)</f>
        <v>-8280559.1337455828</v>
      </c>
      <c r="R1089" s="25">
        <f t="array" aca="1" ref="R1089" ca="1">INDEX('Lorri 401b'!L:L,MATCH('Retirement Calculator'!A1089,'Lorri 401b'!N:N,0),0)</f>
        <v>-31177658.783165589</v>
      </c>
      <c r="S1089" s="25">
        <f t="shared" ca="1" si="1047"/>
        <v>-39458217.91691117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7820.4732791855868</v>
      </c>
      <c r="K1090" s="25">
        <f t="shared" si="1044"/>
        <v>20171.771259384055</v>
      </c>
      <c r="L1090" s="25"/>
      <c r="N1090" s="25">
        <f>'Combined Retirement'!$C$18/12</f>
        <v>39153.069999999992</v>
      </c>
      <c r="O1090" s="25">
        <f t="shared" si="1045"/>
        <v>11160.82546143035</v>
      </c>
      <c r="P1090" s="25">
        <f t="shared" si="1046"/>
        <v>27992.244538569641</v>
      </c>
      <c r="Q1090" s="25">
        <f t="array" aca="1" ref="Q1090" ca="1">INDEX('Isaac 401k'!L:L,MATCH('Retirement Calculator'!A1090,'Isaac 401k'!N:N,0),0)</f>
        <v>-8322914.522054038</v>
      </c>
      <c r="R1090" s="25">
        <f t="array" aca="1" ref="R1090" ca="1">INDEX('Lorri 401b'!L:L,MATCH('Retirement Calculator'!A1090,'Lorri 401b'!N:N,0),0)</f>
        <v>-31327821.515068408</v>
      </c>
      <c r="S1090" s="25">
        <f t="shared" ca="1" si="1047"/>
        <v>-39650736.037122443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7820.4732791855868</v>
      </c>
      <c r="K1091" s="25">
        <f t="shared" si="1044"/>
        <v>20171.771259384055</v>
      </c>
      <c r="L1091" s="25"/>
      <c r="N1091" s="25">
        <f>'Combined Retirement'!$C$18/12</f>
        <v>39153.069999999992</v>
      </c>
      <c r="O1091" s="25">
        <f t="shared" si="1045"/>
        <v>11160.82546143035</v>
      </c>
      <c r="P1091" s="25">
        <f t="shared" si="1046"/>
        <v>27992.244538569641</v>
      </c>
      <c r="Q1091" s="25">
        <f t="array" aca="1" ref="Q1091" ca="1">INDEX('Isaac 401k'!L:L,MATCH('Retirement Calculator'!A1091,'Isaac 401k'!N:N,0),0)</f>
        <v>-8365446.3911471125</v>
      </c>
      <c r="R1091" s="25">
        <f t="array" aca="1" ref="R1091" ca="1">INDEX('Lorri 401b'!L:L,MATCH('Retirement Calculator'!A1091,'Lorri 401b'!N:N,0),0)</f>
        <v>-31478609.925020821</v>
      </c>
      <c r="S1091" s="25">
        <f t="shared" ca="1" si="1047"/>
        <v>-39844056.316167936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7820.4732791855868</v>
      </c>
      <c r="K1092" s="25">
        <f t="shared" si="1044"/>
        <v>20171.771259384055</v>
      </c>
      <c r="L1092" s="25"/>
      <c r="N1092" s="25">
        <f>'Combined Retirement'!$C$18/12</f>
        <v>39153.069999999992</v>
      </c>
      <c r="O1092" s="25">
        <f t="shared" si="1045"/>
        <v>11160.82546143035</v>
      </c>
      <c r="P1092" s="25">
        <f t="shared" si="1046"/>
        <v>27992.244538569641</v>
      </c>
      <c r="Q1092" s="25">
        <f t="array" aca="1" ref="Q1092" ca="1">INDEX('Isaac 401k'!L:L,MATCH('Retirement Calculator'!A1092,'Isaac 401k'!N:N,0),0)</f>
        <v>-8408155.476361407</v>
      </c>
      <c r="R1092" s="25">
        <f t="array" aca="1" ref="R1092" ca="1">INDEX('Lorri 401b'!L:L,MATCH('Retirement Calculator'!A1092,'Lorri 401b'!N:N,0),0)</f>
        <v>-31630026.620014705</v>
      </c>
      <c r="S1092" s="25">
        <f t="shared" ca="1" si="1047"/>
        <v>-40038182.096376114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7820.4732791855868</v>
      </c>
      <c r="K1093" s="25">
        <f t="shared" si="1044"/>
        <v>20171.771259384055</v>
      </c>
      <c r="L1093" s="25"/>
      <c r="N1093" s="25">
        <f>'Combined Retirement'!$C$18/12</f>
        <v>39153.069999999992</v>
      </c>
      <c r="O1093" s="25">
        <f t="shared" si="1045"/>
        <v>11160.82546143035</v>
      </c>
      <c r="P1093" s="25">
        <f t="shared" si="1046"/>
        <v>27992.244538569641</v>
      </c>
      <c r="Q1093" s="25">
        <f t="array" aca="1" ref="Q1093" ca="1">INDEX('Isaac 401k'!L:L,MATCH('Retirement Calculator'!A1093,'Isaac 401k'!N:N,0),0)</f>
        <v>-8451042.5160974283</v>
      </c>
      <c r="R1093" s="25">
        <f t="array" aca="1" ref="R1093" ca="1">INDEX('Lorri 401b'!L:L,MATCH('Retirement Calculator'!A1093,'Lorri 401b'!N:N,0),0)</f>
        <v>-31782074.217904396</v>
      </c>
      <c r="S1093" s="25">
        <f t="shared" ca="1" si="1047"/>
        <v>-40233116.734001823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7820.4732791855868</v>
      </c>
      <c r="K1094" s="25">
        <f t="shared" si="1044"/>
        <v>20171.771259384055</v>
      </c>
      <c r="L1094" s="25"/>
      <c r="N1094" s="25">
        <f>'Combined Retirement'!$C$18/12</f>
        <v>39153.069999999992</v>
      </c>
      <c r="O1094" s="25">
        <f t="shared" si="1045"/>
        <v>11160.82546143035</v>
      </c>
      <c r="P1094" s="25">
        <f t="shared" si="1046"/>
        <v>27992.244538569641</v>
      </c>
      <c r="Q1094" s="25">
        <f t="array" aca="1" ref="Q1094" ca="1">INDEX('Isaac 401k'!L:L,MATCH('Retirement Calculator'!A1094,'Isaac 401k'!N:N,0),0)</f>
        <v>-8494108.2518323492</v>
      </c>
      <c r="R1094" s="25">
        <f t="array" aca="1" ref="R1094" ca="1">INDEX('Lorri 401b'!L:L,MATCH('Retirement Calculator'!A1094,'Lorri 401b'!N:N,0),0)</f>
        <v>-31934755.347451963</v>
      </c>
      <c r="S1094" s="25">
        <f t="shared" ca="1" si="1047"/>
        <v>-40428863.599284314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7820.4732791855868</v>
      </c>
      <c r="K1095" s="25">
        <f t="shared" si="1044"/>
        <v>20171.771259384055</v>
      </c>
      <c r="L1095" s="25"/>
      <c r="N1095" s="25">
        <f>'Combined Retirement'!$C$18/12</f>
        <v>39153.069999999992</v>
      </c>
      <c r="O1095" s="25">
        <f t="shared" si="1045"/>
        <v>11160.82546143035</v>
      </c>
      <c r="P1095" s="25">
        <f t="shared" si="1046"/>
        <v>27992.244538569641</v>
      </c>
      <c r="Q1095" s="25">
        <f t="array" aca="1" ref="Q1095" ca="1">INDEX('Isaac 401k'!L:L,MATCH('Retirement Calculator'!A1095,'Isaac 401k'!N:N,0),0)</f>
        <v>-8537353.4281328321</v>
      </c>
      <c r="R1095" s="25">
        <f t="array" aca="1" ref="R1095" ca="1">INDEX('Lorri 401b'!L:L,MATCH('Retirement Calculator'!A1095,'Lorri 401b'!N:N,0),0)</f>
        <v>-32088072.648372643</v>
      </c>
      <c r="S1095" s="25">
        <f t="shared" ca="1" si="1047"/>
        <v>-40625426.076505475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7820.4732791855868</v>
      </c>
      <c r="K1096" s="25">
        <f t="shared" si="1044"/>
        <v>20171.771259384055</v>
      </c>
      <c r="L1096" s="25"/>
      <c r="N1096" s="25">
        <f>'Combined Retirement'!$C$18/12</f>
        <v>39153.069999999992</v>
      </c>
      <c r="O1096" s="25">
        <f t="shared" si="1045"/>
        <v>11160.82546143035</v>
      </c>
      <c r="P1096" s="25">
        <f t="shared" si="1046"/>
        <v>27992.244538569641</v>
      </c>
      <c r="Q1096" s="25">
        <f t="array" aca="1" ref="Q1096" ca="1">INDEX('Isaac 401k'!L:L,MATCH('Retirement Calculator'!A1096,'Isaac 401k'!N:N,0),0)</f>
        <v>-8580778.7926679011</v>
      </c>
      <c r="R1096" s="25">
        <f t="array" aca="1" ref="R1096" ca="1">INDEX('Lorri 401b'!L:L,MATCH('Retirement Calculator'!A1096,'Lorri 401b'!N:N,0),0)</f>
        <v>-32242028.771380492</v>
      </c>
      <c r="S1096" s="25">
        <f t="shared" ca="1" si="1047"/>
        <v>-40822807.564048395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7820.4732791855868</v>
      </c>
      <c r="K1097" s="25">
        <f t="shared" si="1044"/>
        <v>20171.771259384055</v>
      </c>
      <c r="L1097" s="25"/>
      <c r="N1097" s="25">
        <f>'Combined Retirement'!$C$18/12</f>
        <v>39153.069999999992</v>
      </c>
      <c r="O1097" s="25">
        <f t="shared" si="1045"/>
        <v>11160.82546143035</v>
      </c>
      <c r="P1097" s="25">
        <f t="shared" si="1046"/>
        <v>27992.244538569641</v>
      </c>
      <c r="Q1097" s="25">
        <f t="array" aca="1" ref="Q1097" ca="1">INDEX('Isaac 401k'!L:L,MATCH('Retirement Calculator'!A1097,'Isaac 401k'!N:N,0),0)</f>
        <v>-8624385.0962218661</v>
      </c>
      <c r="R1097" s="25">
        <f t="array" aca="1" ref="R1097" ca="1">INDEX('Lorri 401b'!L:L,MATCH('Retirement Calculator'!A1097,'Lorri 401b'!N:N,0),0)</f>
        <v>-32396626.378234208</v>
      </c>
      <c r="S1097" s="25">
        <f t="shared" ca="1" si="1047"/>
        <v>-41021011.474456072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7820.4732791855868</v>
      </c>
      <c r="K1098" s="25">
        <f t="shared" si="1044"/>
        <v>20171.771259384055</v>
      </c>
      <c r="L1098" s="25"/>
      <c r="N1098" s="25">
        <f>'Combined Retirement'!$C$18/12</f>
        <v>39153.069999999992</v>
      </c>
      <c r="O1098" s="25">
        <f t="shared" si="1045"/>
        <v>11160.82546143035</v>
      </c>
      <c r="P1098" s="25">
        <f t="shared" si="1046"/>
        <v>27992.244538569641</v>
      </c>
      <c r="Q1098" s="25">
        <f t="array" aca="1" ref="Q1098" ca="1">INDEX('Isaac 401k'!L:L,MATCH('Retirement Calculator'!A1098,'Isaac 401k'!N:N,0),0)</f>
        <v>-8668173.0927073061</v>
      </c>
      <c r="R1098" s="25">
        <f t="array" aca="1" ref="R1098" ca="1">INDEX('Lorri 401b'!L:L,MATCH('Retirement Calculator'!A1098,'Lorri 401b'!N:N,0),0)</f>
        <v>-32551868.141783148</v>
      </c>
      <c r="S1098" s="25">
        <f t="shared" ca="1" si="1047"/>
        <v>-41220041.234490454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7820.4732791855868</v>
      </c>
      <c r="K1099" s="25">
        <f t="shared" si="1044"/>
        <v>20171.771259384055</v>
      </c>
      <c r="L1099" s="25"/>
      <c r="N1099" s="25">
        <f>'Combined Retirement'!$C$18/12</f>
        <v>39153.069999999992</v>
      </c>
      <c r="O1099" s="25">
        <f t="shared" si="1045"/>
        <v>11160.82546143035</v>
      </c>
      <c r="P1099" s="25">
        <f t="shared" si="1046"/>
        <v>27992.244538569641</v>
      </c>
      <c r="Q1099" s="25">
        <f t="array" aca="1" ref="Q1099" ca="1">INDEX('Isaac 401k'!L:L,MATCH('Retirement Calculator'!A1099,'Isaac 401k'!N:N,0),0)</f>
        <v>-8712143.5391781013</v>
      </c>
      <c r="R1099" s="25">
        <f t="array" aca="1" ref="R1099" ca="1">INDEX('Lorri 401b'!L:L,MATCH('Retirement Calculator'!A1099,'Lorri 401b'!N:N,0),0)</f>
        <v>-32707756.746013541</v>
      </c>
      <c r="S1099" s="25">
        <f t="shared" ca="1" si="1047"/>
        <v>-41419900.28519164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7820.4732791855868</v>
      </c>
      <c r="K1100" s="25">
        <f t="shared" si="1044"/>
        <v>20171.771259384055</v>
      </c>
      <c r="L1100" s="25"/>
      <c r="N1100" s="25">
        <f>'Combined Retirement'!$C$18/12</f>
        <v>39153.069999999992</v>
      </c>
      <c r="O1100" s="25">
        <f t="shared" si="1045"/>
        <v>11160.82546143035</v>
      </c>
      <c r="P1100" s="25">
        <f t="shared" si="1046"/>
        <v>27992.244538569641</v>
      </c>
      <c r="Q1100" s="25">
        <f t="array" aca="1" ref="Q1100" ca="1">INDEX('Isaac 401k'!L:L,MATCH('Retirement Calculator'!A1100,'Isaac 401k'!N:N,0),0)</f>
        <v>-8756297.195842525</v>
      </c>
      <c r="R1100" s="25">
        <f t="array" aca="1" ref="R1100" ca="1">INDEX('Lorri 401b'!L:L,MATCH('Retirement Calculator'!A1100,'Lorri 401b'!N:N,0),0)</f>
        <v>-32864294.886094894</v>
      </c>
      <c r="S1100" s="25">
        <f t="shared" ca="1" si="1047"/>
        <v>-41620592.081937417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7820.4732791855868</v>
      </c>
      <c r="K1101" s="25">
        <f t="shared" si="1044"/>
        <v>20171.771259384055</v>
      </c>
      <c r="L1101" s="25"/>
      <c r="N1101" s="25">
        <f>'Combined Retirement'!$C$18/12</f>
        <v>39153.069999999992</v>
      </c>
      <c r="O1101" s="25">
        <f t="shared" si="1045"/>
        <v>11160.82546143035</v>
      </c>
      <c r="P1101" s="25">
        <f t="shared" si="1046"/>
        <v>27992.244538569641</v>
      </c>
      <c r="Q1101" s="25">
        <f t="array" aca="1" ref="Q1101" ca="1">INDEX('Isaac 401k'!L:L,MATCH('Retirement Calculator'!A1101,'Isaac 401k'!N:N,0),0)</f>
        <v>-8800634.8260763846</v>
      </c>
      <c r="R1101" s="25">
        <f t="array" aca="1" ref="R1101" ca="1">INDEX('Lorri 401b'!L:L,MATCH('Retirement Calculator'!A1101,'Lorri 401b'!N:N,0),0)</f>
        <v>-33021485.268426586</v>
      </c>
      <c r="S1101" s="25">
        <f t="shared" ca="1" si="1047"/>
        <v>-41822120.094502971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7820.4732791855868</v>
      </c>
      <c r="K1102" s="25">
        <f t="shared" si="1044"/>
        <v>20171.771259384055</v>
      </c>
      <c r="L1102" s="25"/>
      <c r="N1102" s="25">
        <f>'Combined Retirement'!$C$18/12</f>
        <v>39153.069999999992</v>
      </c>
      <c r="O1102" s="25">
        <f t="shared" si="1045"/>
        <v>11160.82546143035</v>
      </c>
      <c r="P1102" s="25">
        <f t="shared" si="1046"/>
        <v>27992.244538569641</v>
      </c>
      <c r="Q1102" s="25">
        <f t="array" aca="1" ref="Q1102" ca="1">INDEX('Isaac 401k'!L:L,MATCH('Retirement Calculator'!A1102,'Isaac 401k'!N:N,0),0)</f>
        <v>-8845157.1964362189</v>
      </c>
      <c r="R1102" s="25">
        <f t="array" aca="1" ref="R1102" ca="1">INDEX('Lorri 401b'!L:L,MATCH('Retirement Calculator'!A1102,'Lorri 401b'!N:N,0),0)</f>
        <v>-33179330.610684659</v>
      </c>
      <c r="S1102" s="25">
        <f t="shared" ca="1" si="1047"/>
        <v>-42024487.807120875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7820.4732791855868</v>
      </c>
      <c r="K1103" s="25">
        <f t="shared" si="1044"/>
        <v>20171.771259384055</v>
      </c>
      <c r="L1103" s="25"/>
      <c r="N1103" s="25">
        <f>'Combined Retirement'!$C$18/12</f>
        <v>39153.069999999992</v>
      </c>
      <c r="O1103" s="25">
        <f t="shared" si="1045"/>
        <v>11160.82546143035</v>
      </c>
      <c r="P1103" s="25">
        <f t="shared" si="1046"/>
        <v>27992.244538569641</v>
      </c>
      <c r="Q1103" s="25">
        <f t="array" aca="1" ref="Q1103" ca="1">INDEX('Isaac 401k'!L:L,MATCH('Retirement Calculator'!A1103,'Isaac 401k'!N:N,0),0)</f>
        <v>-8889865.0766725522</v>
      </c>
      <c r="R1103" s="25">
        <f t="array" aca="1" ref="R1103" ca="1">INDEX('Lorri 401b'!L:L,MATCH('Retirement Calculator'!A1103,'Lorri 401b'!N:N,0),0)</f>
        <v>-33337833.641868807</v>
      </c>
      <c r="S1103" s="25">
        <f t="shared" ca="1" si="1047"/>
        <v>-42227698.718541361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7820.4732791855868</v>
      </c>
      <c r="K1104" s="25">
        <f t="shared" si="1044"/>
        <v>20171.771259384055</v>
      </c>
      <c r="L1104" s="25"/>
      <c r="N1104" s="25">
        <f>'Combined Retirement'!$C$18/12</f>
        <v>39153.069999999992</v>
      </c>
      <c r="O1104" s="25">
        <f t="shared" si="1045"/>
        <v>11160.82546143035</v>
      </c>
      <c r="P1104" s="25">
        <f t="shared" si="1046"/>
        <v>27992.244538569641</v>
      </c>
      <c r="Q1104" s="25">
        <f t="array" aca="1" ref="Q1104" ca="1">INDEX('Isaac 401k'!L:L,MATCH('Retirement Calculator'!A1104,'Isaac 401k'!N:N,0),0)</f>
        <v>-8934759.2397432029</v>
      </c>
      <c r="R1104" s="25">
        <f t="array" aca="1" ref="R1104" ca="1">INDEX('Lorri 401b'!L:L,MATCH('Retirement Calculator'!A1104,'Lorri 401b'!N:N,0),0)</f>
        <v>-33496997.102349557</v>
      </c>
      <c r="S1104" s="25">
        <f t="shared" ca="1" si="1047"/>
        <v>-42431756.34209276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7820.4732791855868</v>
      </c>
      <c r="K1105" s="25">
        <f t="shared" si="1044"/>
        <v>20171.771259384055</v>
      </c>
      <c r="L1105" s="25"/>
      <c r="N1105" s="25">
        <f>'Combined Retirement'!$C$18/12</f>
        <v>39153.069999999992</v>
      </c>
      <c r="O1105" s="25">
        <f t="shared" si="1045"/>
        <v>11160.82546143035</v>
      </c>
      <c r="P1105" s="25">
        <f t="shared" si="1046"/>
        <v>27992.244538569641</v>
      </c>
      <c r="Q1105" s="25">
        <f t="array" aca="1" ref="Q1105" ca="1">INDEX('Isaac 401k'!L:L,MATCH('Retirement Calculator'!A1105,'Isaac 401k'!N:N,0),0)</f>
        <v>-8979840.4618266486</v>
      </c>
      <c r="R1105" s="25">
        <f t="array" aca="1" ref="R1105" ca="1">INDEX('Lorri 401b'!L:L,MATCH('Retirement Calculator'!A1105,'Lorri 401b'!N:N,0),0)</f>
        <v>-33656823.74391564</v>
      </c>
      <c r="S1105" s="25">
        <f t="shared" ca="1" si="1047"/>
        <v>-42636664.205742285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7820.4732791855868</v>
      </c>
      <c r="K1106" s="25">
        <f t="shared" si="1044"/>
        <v>20171.771259384055</v>
      </c>
      <c r="L1106" s="25"/>
      <c r="N1106" s="25">
        <f>'Combined Retirement'!$C$18/12</f>
        <v>39153.069999999992</v>
      </c>
      <c r="O1106" s="25">
        <f t="shared" si="1045"/>
        <v>11160.82546143035</v>
      </c>
      <c r="P1106" s="25">
        <f t="shared" si="1046"/>
        <v>27992.244538569641</v>
      </c>
      <c r="Q1106" s="25">
        <f t="array" aca="1" ref="Q1106" ca="1">INDEX('Isaac 401k'!L:L,MATCH('Retirement Calculator'!A1106,'Isaac 401k'!N:N,0),0)</f>
        <v>-9025109.5223354418</v>
      </c>
      <c r="R1106" s="25">
        <f t="array" aca="1" ref="R1106" ca="1">INDEX('Lorri 401b'!L:L,MATCH('Retirement Calculator'!A1106,'Lorri 401b'!N:N,0),0)</f>
        <v>-33817316.329821587</v>
      </c>
      <c r="S1106" s="25">
        <f t="shared" ca="1" si="1047"/>
        <v>-42842425.852157027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7820.4732791855868</v>
      </c>
      <c r="K1107" s="25">
        <f t="shared" si="1044"/>
        <v>20171.771259384055</v>
      </c>
      <c r="L1107" s="25"/>
      <c r="N1107" s="25">
        <f>'Combined Retirement'!$C$18/12</f>
        <v>39153.069999999992</v>
      </c>
      <c r="O1107" s="25">
        <f t="shared" si="1045"/>
        <v>11160.82546143035</v>
      </c>
      <c r="P1107" s="25">
        <f t="shared" si="1046"/>
        <v>27992.244538569641</v>
      </c>
      <c r="Q1107" s="25">
        <f t="array" aca="1" ref="Q1107" ca="1">INDEX('Isaac 401k'!L:L,MATCH('Retirement Calculator'!A1107,'Isaac 401k'!N:N,0),0)</f>
        <v>-9070567.2039296888</v>
      </c>
      <c r="R1107" s="25">
        <f t="array" aca="1" ref="R1107" ca="1">INDEX('Lorri 401b'!L:L,MATCH('Retirement Calculator'!A1107,'Lorri 401b'!N:N,0),0)</f>
        <v>-33978477.634835474</v>
      </c>
      <c r="S1107" s="25">
        <f t="shared" ca="1" si="1047"/>
        <v>-43049044.838765159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7820.4732791855868</v>
      </c>
      <c r="K1108" s="25">
        <f t="shared" si="1044"/>
        <v>20171.771259384055</v>
      </c>
      <c r="L1108" s="25"/>
      <c r="N1108" s="25">
        <f>'Combined Retirement'!$C$18/12</f>
        <v>39153.069999999992</v>
      </c>
      <c r="O1108" s="25">
        <f t="shared" si="1045"/>
        <v>11160.82546143035</v>
      </c>
      <c r="P1108" s="25">
        <f t="shared" si="1046"/>
        <v>27992.244538569641</v>
      </c>
      <c r="Q1108" s="25">
        <f t="array" aca="1" ref="Q1108" ca="1">INDEX('Isaac 401k'!L:L,MATCH('Retirement Calculator'!A1108,'Isaac 401k'!N:N,0),0)</f>
        <v>-9116214.2925305776</v>
      </c>
      <c r="R1108" s="25">
        <f t="array" aca="1" ref="R1108" ca="1">INDEX('Lorri 401b'!L:L,MATCH('Retirement Calculator'!A1108,'Lorri 401b'!N:N,0),0)</f>
        <v>-34140310.445286922</v>
      </c>
      <c r="S1108" s="25">
        <f t="shared" ca="1" si="1047"/>
        <v>-43256524.737817496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7820.4732791855868</v>
      </c>
      <c r="K1109" s="25">
        <f t="shared" si="1044"/>
        <v>20171.771259384055</v>
      </c>
      <c r="L1109" s="25"/>
      <c r="N1109" s="25">
        <f>'Combined Retirement'!$C$18/12</f>
        <v>39153.069999999992</v>
      </c>
      <c r="O1109" s="25">
        <f t="shared" si="1045"/>
        <v>11160.82546143035</v>
      </c>
      <c r="P1109" s="25">
        <f t="shared" si="1046"/>
        <v>27992.244538569641</v>
      </c>
      <c r="Q1109" s="25">
        <f t="array" aca="1" ref="Q1109" ca="1">INDEX('Isaac 401k'!L:L,MATCH('Retirement Calculator'!A1109,'Isaac 401k'!N:N,0),0)</f>
        <v>-9162051.57733397</v>
      </c>
      <c r="R1109" s="25">
        <f t="array" aca="1" ref="R1109" ca="1">INDEX('Lorri 401b'!L:L,MATCH('Retirement Calculator'!A1109,'Lorri 401b'!N:N,0),0)</f>
        <v>-34302817.559115246</v>
      </c>
      <c r="S1109" s="25">
        <f t="shared" ca="1" si="1047"/>
        <v>-43464869.136449218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7820.4732791855868</v>
      </c>
      <c r="K1110" s="25">
        <f t="shared" si="1044"/>
        <v>20171.771259384055</v>
      </c>
      <c r="L1110" s="25"/>
      <c r="N1110" s="25">
        <f>'Combined Retirement'!$C$18/12</f>
        <v>39153.069999999992</v>
      </c>
      <c r="O1110" s="25">
        <f t="shared" si="1045"/>
        <v>11160.82546143035</v>
      </c>
      <c r="P1110" s="25">
        <f t="shared" si="1046"/>
        <v>27992.244538569641</v>
      </c>
      <c r="Q1110" s="25">
        <f t="array" aca="1" ref="Q1110" ca="1">INDEX('Isaac 401k'!L:L,MATCH('Retirement Calculator'!A1110,'Isaac 401k'!N:N,0),0)</f>
        <v>-9208079.8508240432</v>
      </c>
      <c r="R1110" s="25">
        <f t="array" aca="1" ref="R1110" ca="1">INDEX('Lorri 401b'!L:L,MATCH('Retirement Calculator'!A1110,'Lorri 401b'!N:N,0),0)</f>
        <v>-34466001.785917856</v>
      </c>
      <c r="S1110" s="25">
        <f t="shared" ca="1" si="1047"/>
        <v>-43674081.636741899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7820.4732791855868</v>
      </c>
      <c r="K1111" s="25">
        <f t="shared" si="1044"/>
        <v>20171.771259384055</v>
      </c>
      <c r="L1111" s="25"/>
      <c r="N1111" s="25">
        <f>'Combined Retirement'!$C$18/12</f>
        <v>39153.069999999992</v>
      </c>
      <c r="O1111" s="25">
        <f t="shared" si="1045"/>
        <v>11160.82546143035</v>
      </c>
      <c r="P1111" s="25">
        <f t="shared" si="1046"/>
        <v>27992.244538569641</v>
      </c>
      <c r="Q1111" s="25">
        <f t="array" aca="1" ref="Q1111" ca="1">INDEX('Isaac 401k'!L:L,MATCH('Retirement Calculator'!A1111,'Isaac 401k'!N:N,0),0)</f>
        <v>-9254299.9087869916</v>
      </c>
      <c r="R1111" s="25">
        <f t="array" aca="1" ref="R1111" ca="1">INDEX('Lorri 401b'!L:L,MATCH('Retirement Calculator'!A1111,'Lorri 401b'!N:N,0),0)</f>
        <v>-34629865.946998812</v>
      </c>
      <c r="S1111" s="25">
        <f t="shared" ca="1" si="1047"/>
        <v>-43884165.855785802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7820.4732791855868</v>
      </c>
      <c r="K1112" s="25">
        <f t="shared" si="1044"/>
        <v>20171.771259384055</v>
      </c>
      <c r="L1112" s="25"/>
      <c r="N1112" s="25">
        <f>'Combined Retirement'!$C$18/12</f>
        <v>39153.069999999992</v>
      </c>
      <c r="O1112" s="25">
        <f t="shared" si="1045"/>
        <v>11160.82546143035</v>
      </c>
      <c r="P1112" s="25">
        <f t="shared" si="1046"/>
        <v>27992.244538569641</v>
      </c>
      <c r="Q1112" s="25">
        <f t="array" aca="1" ref="Q1112" ca="1">INDEX('Isaac 401k'!L:L,MATCH('Retirement Calculator'!A1112,'Isaac 401k'!N:N,0),0)</f>
        <v>-9300712.5503247865</v>
      </c>
      <c r="R1112" s="25">
        <f t="array" aca="1" ref="R1112" ca="1">INDEX('Lorri 401b'!L:L,MATCH('Retirement Calculator'!A1112,'Lorri 401b'!N:N,0),0)</f>
        <v>-34794412.875417605</v>
      </c>
      <c r="S1112" s="25">
        <f t="shared" ca="1" si="1047"/>
        <v>-44095125.425742388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7820.4732791855868</v>
      </c>
      <c r="K1113" s="25">
        <f t="shared" si="1044"/>
        <v>20171.771259384055</v>
      </c>
      <c r="L1113" s="25"/>
      <c r="N1113" s="25">
        <f>'Combined Retirement'!$C$18/12</f>
        <v>39153.069999999992</v>
      </c>
      <c r="O1113" s="25">
        <f t="shared" si="1045"/>
        <v>11160.82546143035</v>
      </c>
      <c r="P1113" s="25">
        <f t="shared" si="1046"/>
        <v>27992.244538569641</v>
      </c>
      <c r="Q1113" s="25">
        <f t="array" aca="1" ref="Q1113" ca="1">INDEX('Isaac 401k'!L:L,MATCH('Retirement Calculator'!A1113,'Isaac 401k'!N:N,0),0)</f>
        <v>-9347318.5778689887</v>
      </c>
      <c r="R1113" s="25">
        <f t="array" aca="1" ref="R1113" ca="1">INDEX('Lorri 401b'!L:L,MATCH('Retirement Calculator'!A1113,'Lorri 401b'!N:N,0),0)</f>
        <v>-34959645.416038141</v>
      </c>
      <c r="S1113" s="25">
        <f t="shared" ca="1" si="1047"/>
        <v>-44306963.993907131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7820.4732791855868</v>
      </c>
      <c r="K1114" s="25">
        <f t="shared" si="1044"/>
        <v>20171.771259384055</v>
      </c>
      <c r="L1114" s="25"/>
      <c r="N1114" s="25">
        <f>'Combined Retirement'!$C$18/12</f>
        <v>39153.069999999992</v>
      </c>
      <c r="O1114" s="25">
        <f t="shared" si="1045"/>
        <v>11160.82546143035</v>
      </c>
      <c r="P1114" s="25">
        <f t="shared" si="1046"/>
        <v>27992.244538569641</v>
      </c>
      <c r="Q1114" s="25">
        <f t="array" aca="1" ref="Q1114" ca="1">INDEX('Isaac 401k'!L:L,MATCH('Retirement Calculator'!A1114,'Isaac 401k'!N:N,0),0)</f>
        <v>-9394118.7971946243</v>
      </c>
      <c r="R1114" s="25">
        <f t="array" aca="1" ref="R1114" ca="1">INDEX('Lorri 401b'!L:L,MATCH('Retirement Calculator'!A1114,'Lorri 401b'!N:N,0),0)</f>
        <v>-35125566.425577931</v>
      </c>
      <c r="S1114" s="25">
        <f t="shared" ca="1" si="1047"/>
        <v>-44519685.222772554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7820.4732791855868</v>
      </c>
      <c r="K1115" s="25">
        <f t="shared" si="1044"/>
        <v>20171.771259384055</v>
      </c>
      <c r="L1115" s="25"/>
      <c r="N1115" s="25">
        <f>'Combined Retirement'!$C$18/12</f>
        <v>39153.069999999992</v>
      </c>
      <c r="O1115" s="25">
        <f t="shared" si="1045"/>
        <v>11160.82546143035</v>
      </c>
      <c r="P1115" s="25">
        <f t="shared" si="1046"/>
        <v>27992.244538569641</v>
      </c>
      <c r="Q1115" s="25">
        <f t="array" aca="1" ref="Q1115" ca="1">INDEX('Isaac 401k'!L:L,MATCH('Retirement Calculator'!A1115,'Isaac 401k'!N:N,0),0)</f>
        <v>-9441114.0174341183</v>
      </c>
      <c r="R1115" s="25">
        <f t="array" aca="1" ref="R1115" ca="1">INDEX('Lorri 401b'!L:L,MATCH('Retirement Calculator'!A1115,'Lorri 401b'!N:N,0),0)</f>
        <v>-35292178.772657469</v>
      </c>
      <c r="S1115" s="25">
        <f t="shared" ca="1" si="1047"/>
        <v>-44733292.790091589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7820.4732791855868</v>
      </c>
      <c r="K1116" s="25">
        <f t="shared" si="1044"/>
        <v>20171.771259384055</v>
      </c>
      <c r="L1116" s="25"/>
      <c r="N1116" s="25">
        <f>'Combined Retirement'!$C$18/12</f>
        <v>39153.069999999992</v>
      </c>
      <c r="O1116" s="25">
        <f t="shared" si="1045"/>
        <v>11160.82546143035</v>
      </c>
      <c r="P1116" s="25">
        <f t="shared" si="1046"/>
        <v>27992.244538569641</v>
      </c>
      <c r="Q1116" s="25">
        <f t="array" aca="1" ref="Q1116" ca="1">INDEX('Isaac 401k'!L:L,MATCH('Retirement Calculator'!A1116,'Isaac 401k'!N:N,0),0)</f>
        <v>-9488305.0510912761</v>
      </c>
      <c r="R1116" s="25">
        <f t="array" aca="1" ref="R1116" ca="1">INDEX('Lorri 401b'!L:L,MATCH('Retirement Calculator'!A1116,'Lorri 401b'!N:N,0),0)</f>
        <v>-35459485.337849841</v>
      </c>
      <c r="S1116" s="25">
        <f t="shared" ca="1" si="1047"/>
        <v>-44947790.388941117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7820.4732791855868</v>
      </c>
      <c r="K1117" s="25">
        <f t="shared" si="1044"/>
        <v>20171.771259384055</v>
      </c>
      <c r="L1117" s="25"/>
      <c r="N1117" s="25">
        <f>'Combined Retirement'!$C$18/12</f>
        <v>39153.069999999992</v>
      </c>
      <c r="O1117" s="25">
        <f t="shared" si="1045"/>
        <v>11160.82546143035</v>
      </c>
      <c r="P1117" s="25">
        <f t="shared" si="1046"/>
        <v>27992.244538569641</v>
      </c>
      <c r="Q1117" s="25">
        <f t="array" aca="1" ref="Q1117" ca="1">INDEX('Isaac 401k'!L:L,MATCH('Retirement Calculator'!A1117,'Isaac 401k'!N:N,0),0)</f>
        <v>-9535692.7140553389</v>
      </c>
      <c r="R1117" s="25">
        <f t="array" aca="1" ref="R1117" ca="1">INDEX('Lorri 401b'!L:L,MATCH('Retirement Calculator'!A1117,'Lorri 401b'!N:N,0),0)</f>
        <v>-35627489.013730511</v>
      </c>
      <c r="S1117" s="25">
        <f t="shared" ca="1" si="1047"/>
        <v>-45163181.727785848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7820.4732791855868</v>
      </c>
      <c r="K1118" s="25">
        <f t="shared" si="1044"/>
        <v>20171.771259384055</v>
      </c>
      <c r="L1118" s="25"/>
      <c r="N1118" s="25">
        <f>'Combined Retirement'!$C$18/12</f>
        <v>39153.069999999992</v>
      </c>
      <c r="O1118" s="25">
        <f t="shared" si="1045"/>
        <v>11160.82546143035</v>
      </c>
      <c r="P1118" s="25">
        <f t="shared" si="1046"/>
        <v>27992.244538569641</v>
      </c>
      <c r="Q1118" s="25">
        <f t="array" aca="1" ref="Q1118" ca="1">INDEX('Isaac 401k'!L:L,MATCH('Retirement Calculator'!A1118,'Isaac 401k'!N:N,0),0)</f>
        <v>-9583277.8256150857</v>
      </c>
      <c r="R1118" s="25">
        <f t="array" aca="1" ref="R1118" ca="1">INDEX('Lorri 401b'!L:L,MATCH('Retirement Calculator'!A1118,'Lorri 401b'!N:N,0),0)</f>
        <v>-35796192.704927355</v>
      </c>
      <c r="S1118" s="25">
        <f t="shared" ca="1" si="1047"/>
        <v>-45379470.530542441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7820.4732791855868</v>
      </c>
      <c r="K1119" s="25">
        <f t="shared" si="1044"/>
        <v>20171.771259384055</v>
      </c>
      <c r="L1119" s="25"/>
      <c r="N1119" s="25">
        <f>'Combined Retirement'!$C$18/12</f>
        <v>39153.069999999992</v>
      </c>
      <c r="O1119" s="25">
        <f t="shared" si="1045"/>
        <v>11160.82546143035</v>
      </c>
      <c r="P1119" s="25">
        <f t="shared" si="1046"/>
        <v>27992.244538569641</v>
      </c>
      <c r="Q1119" s="25">
        <f t="array" aca="1" ref="Q1119" ca="1">INDEX('Isaac 401k'!L:L,MATCH('Retirement Calculator'!A1119,'Isaac 401k'!N:N,0),0)</f>
        <v>-9631061.208472997</v>
      </c>
      <c r="R1119" s="25">
        <f t="array" aca="1" ref="R1119" ca="1">INDEX('Lorri 401b'!L:L,MATCH('Retirement Calculator'!A1119,'Lorri 401b'!N:N,0),0)</f>
        <v>-35965599.328170851</v>
      </c>
      <c r="S1119" s="25">
        <f t="shared" ca="1" si="1047"/>
        <v>-45596660.536643848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7820.4732791855868</v>
      </c>
      <c r="K1120" s="25">
        <f t="shared" si="1044"/>
        <v>20171.771259384055</v>
      </c>
      <c r="L1120" s="25"/>
      <c r="N1120" s="25">
        <f>'Combined Retirement'!$C$18/12</f>
        <v>39153.069999999992</v>
      </c>
      <c r="O1120" s="25">
        <f t="shared" si="1045"/>
        <v>11160.82546143035</v>
      </c>
      <c r="P1120" s="25">
        <f t="shared" si="1046"/>
        <v>27992.244538569641</v>
      </c>
      <c r="Q1120" s="25">
        <f t="array" aca="1" ref="Q1120" ca="1">INDEX('Isaac 401k'!L:L,MATCH('Retirement Calculator'!A1120,'Isaac 401k'!N:N,0),0)</f>
        <v>-9679043.6887594834</v>
      </c>
      <c r="R1120" s="25">
        <f t="array" aca="1" ref="R1120" ca="1">INDEX('Lorri 401b'!L:L,MATCH('Retirement Calculator'!A1120,'Lorri 401b'!N:N,0),0)</f>
        <v>-36135711.812344529</v>
      </c>
      <c r="S1120" s="25">
        <f t="shared" ca="1" si="1047"/>
        <v>-45814755.501104012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7820.4732791855868</v>
      </c>
      <c r="K1121" s="25">
        <f t="shared" si="1044"/>
        <v>20171.771259384055</v>
      </c>
      <c r="L1121" s="25"/>
      <c r="N1121" s="25">
        <f>'Combined Retirement'!$C$18/12</f>
        <v>39153.069999999992</v>
      </c>
      <c r="O1121" s="25">
        <f t="shared" si="1045"/>
        <v>11160.82546143035</v>
      </c>
      <c r="P1121" s="25">
        <f t="shared" si="1046"/>
        <v>27992.244538569641</v>
      </c>
      <c r="Q1121" s="25">
        <f t="array" aca="1" ref="Q1121" ca="1">INDEX('Isaac 401k'!L:L,MATCH('Retirement Calculator'!A1121,'Isaac 401k'!N:N,0),0)</f>
        <v>-9727226.096047163</v>
      </c>
      <c r="R1121" s="25">
        <f t="array" aca="1" ref="R1121" ca="1">INDEX('Lorri 401b'!L:L,MATCH('Retirement Calculator'!A1121,'Lorri 401b'!N:N,0),0)</f>
        <v>-36306533.098535597</v>
      </c>
      <c r="S1121" s="25">
        <f t="shared" ca="1" si="1047"/>
        <v>-46033759.19458276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7820.4732791855868</v>
      </c>
      <c r="K1122" s="25">
        <f t="shared" si="1044"/>
        <v>20171.771259384055</v>
      </c>
      <c r="L1122" s="25"/>
      <c r="N1122" s="25">
        <f>'Combined Retirement'!$C$18/12</f>
        <v>39153.069999999992</v>
      </c>
      <c r="O1122" s="25">
        <f t="shared" si="1045"/>
        <v>11160.82546143035</v>
      </c>
      <c r="P1122" s="25">
        <f t="shared" si="1046"/>
        <v>27992.244538569641</v>
      </c>
      <c r="Q1122" s="25">
        <f t="array" aca="1" ref="Q1122" ca="1">INDEX('Isaac 401k'!L:L,MATCH('Retirement Calculator'!A1122,'Isaac 401k'!N:N,0),0)</f>
        <v>-9775609.2633652091</v>
      </c>
      <c r="R1122" s="25">
        <f t="array" aca="1" ref="R1122" ca="1">INDEX('Lorri 401b'!L:L,MATCH('Retirement Calculator'!A1122,'Lorri 401b'!N:N,0),0)</f>
        <v>-36478066.140085794</v>
      </c>
      <c r="S1122" s="25">
        <f t="shared" ca="1" si="1047"/>
        <v>-46253675.403451003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7820.4732791855868</v>
      </c>
      <c r="K1123" s="25">
        <f t="shared" si="1044"/>
        <v>20171.771259384055</v>
      </c>
      <c r="L1123" s="25"/>
      <c r="N1123" s="25">
        <f>'Combined Retirement'!$C$18/12</f>
        <v>39153.069999999992</v>
      </c>
      <c r="O1123" s="25">
        <f t="shared" si="1045"/>
        <v>11160.82546143035</v>
      </c>
      <c r="P1123" s="25">
        <f t="shared" si="1046"/>
        <v>27992.244538569641</v>
      </c>
      <c r="Q1123" s="25">
        <f t="array" aca="1" ref="Q1123" ca="1">INDEX('Isaac 401k'!L:L,MATCH('Retirement Calculator'!A1123,'Isaac 401k'!N:N,0),0)</f>
        <v>-9824194.0272137467</v>
      </c>
      <c r="R1123" s="25">
        <f t="array" aca="1" ref="R1123" ca="1">INDEX('Lorri 401b'!L:L,MATCH('Retirement Calculator'!A1123,'Lorri 401b'!N:N,0),0)</f>
        <v>-36650313.902642451</v>
      </c>
      <c r="S1123" s="25">
        <f t="shared" ca="1" si="1047"/>
        <v>-46474507.929856196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7820.4732791855868</v>
      </c>
      <c r="K1124" s="25">
        <f t="shared" si="1044"/>
        <v>20171.771259384055</v>
      </c>
      <c r="L1124" s="25"/>
      <c r="N1124" s="25">
        <f>'Combined Retirement'!$C$18/12</f>
        <v>39153.069999999992</v>
      </c>
      <c r="O1124" s="25">
        <f t="shared" si="1045"/>
        <v>11160.82546143035</v>
      </c>
      <c r="P1124" s="25">
        <f t="shared" si="1046"/>
        <v>27992.244538569641</v>
      </c>
      <c r="Q1124" s="25">
        <f t="array" aca="1" ref="Q1124" ca="1">INDEX('Isaac 401k'!L:L,MATCH('Retirement Calculator'!A1124,'Isaac 401k'!N:N,0),0)</f>
        <v>-9872981.2275783196</v>
      </c>
      <c r="R1124" s="25">
        <f t="array" aca="1" ref="R1124" ca="1">INDEX('Lorri 401b'!L:L,MATCH('Retirement Calculator'!A1124,'Lorri 401b'!N:N,0),0)</f>
        <v>-36823279.364209756</v>
      </c>
      <c r="S1124" s="25">
        <f t="shared" ca="1" si="1047"/>
        <v>-46696260.591788076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7820.4732791855868</v>
      </c>
      <c r="K1125" s="25">
        <f t="shared" si="1044"/>
        <v>20171.771259384055</v>
      </c>
      <c r="L1125" s="25"/>
      <c r="N1125" s="25">
        <f>'Combined Retirement'!$C$18/12</f>
        <v>39153.069999999992</v>
      </c>
      <c r="O1125" s="25">
        <f t="shared" si="1045"/>
        <v>11160.82546143035</v>
      </c>
      <c r="P1125" s="25">
        <f t="shared" si="1046"/>
        <v>27992.244538569641</v>
      </c>
      <c r="Q1125" s="25">
        <f t="array" aca="1" ref="Q1125" ca="1">INDEX('Isaac 401k'!L:L,MATCH('Retirement Calculator'!A1125,'Isaac 401k'!N:N,0),0)</f>
        <v>-9921971.7079444118</v>
      </c>
      <c r="R1125" s="25">
        <f t="array" aca="1" ref="R1125" ca="1">INDEX('Lorri 401b'!L:L,MATCH('Retirement Calculator'!A1125,'Lorri 401b'!N:N,0),0)</f>
        <v>-36996965.515200257</v>
      </c>
      <c r="S1125" s="25">
        <f t="shared" ca="1" si="1047"/>
        <v>-46918937.223144665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7820.4732791855868</v>
      </c>
      <c r="K1126" s="25">
        <f t="shared" si="1044"/>
        <v>20171.771259384055</v>
      </c>
      <c r="L1126" s="25"/>
      <c r="N1126" s="25">
        <f>'Combined Retirement'!$C$18/12</f>
        <v>39153.069999999992</v>
      </c>
      <c r="O1126" s="25">
        <f t="shared" si="1045"/>
        <v>11160.82546143035</v>
      </c>
      <c r="P1126" s="25">
        <f t="shared" si="1046"/>
        <v>27992.244538569641</v>
      </c>
      <c r="Q1126" s="25">
        <f t="array" aca="1" ref="Q1126" ca="1">INDEX('Isaac 401k'!L:L,MATCH('Retirement Calculator'!A1126,'Isaac 401k'!N:N,0),0)</f>
        <v>-9971166.3153120298</v>
      </c>
      <c r="R1126" s="25">
        <f t="array" aca="1" ref="R1126" ca="1">INDEX('Lorri 401b'!L:L,MATCH('Retirement Calculator'!A1126,'Lorri 401b'!N:N,0),0)</f>
        <v>-37171375.358486556</v>
      </c>
      <c r="S1126" s="25">
        <f t="shared" ca="1" si="1047"/>
        <v>-47142541.673798583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7820.4732791855868</v>
      </c>
      <c r="K1127" s="25">
        <f t="shared" si="1044"/>
        <v>20171.771259384055</v>
      </c>
      <c r="L1127" s="25"/>
      <c r="N1127" s="25">
        <f>'Combined Retirement'!$C$18/12</f>
        <v>39153.069999999992</v>
      </c>
      <c r="O1127" s="25">
        <f t="shared" si="1045"/>
        <v>11160.82546143035</v>
      </c>
      <c r="P1127" s="25">
        <f t="shared" si="1046"/>
        <v>27992.244538569641</v>
      </c>
      <c r="Q1127" s="25">
        <f t="array" aca="1" ref="Q1127" ca="1">INDEX('Isaac 401k'!L:L,MATCH('Retirement Calculator'!A1127,'Isaac 401k'!N:N,0),0)</f>
        <v>-10020565.900210345</v>
      </c>
      <c r="R1127" s="25">
        <f t="array" aca="1" ref="R1127" ca="1">INDEX('Lorri 401b'!L:L,MATCH('Retirement Calculator'!A1127,'Lorri 401b'!N:N,0),0)</f>
        <v>-37346511.909453213</v>
      </c>
      <c r="S1127" s="25">
        <f t="shared" ca="1" si="1047"/>
        <v>-47367077.809663557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7820.4732791855868</v>
      </c>
      <c r="K1128" s="25">
        <f t="shared" si="1044"/>
        <v>20171.771259384055</v>
      </c>
      <c r="L1128" s="25"/>
      <c r="N1128" s="25">
        <f>'Combined Retirement'!$C$18/12</f>
        <v>39153.069999999992</v>
      </c>
      <c r="O1128" s="25">
        <f t="shared" si="1045"/>
        <v>11160.82546143035</v>
      </c>
      <c r="P1128" s="25">
        <f t="shared" si="1046"/>
        <v>27992.244538569641</v>
      </c>
      <c r="Q1128" s="25">
        <f t="array" aca="1" ref="Q1128" ca="1">INDEX('Isaac 401k'!L:L,MATCH('Retirement Calculator'!A1128,'Isaac 401k'!N:N,0),0)</f>
        <v>-10070171.316712404</v>
      </c>
      <c r="R1128" s="25">
        <f t="array" aca="1" ref="R1128" ca="1">INDEX('Lorri 401b'!L:L,MATCH('Retirement Calculator'!A1128,'Lorri 401b'!N:N,0),0)</f>
        <v>-37522378.1960489</v>
      </c>
      <c r="S1128" s="25">
        <f t="shared" ca="1" si="1047"/>
        <v>-47592549.512761302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7820.4732791855868</v>
      </c>
      <c r="K1129" s="25">
        <f t="shared" si="1044"/>
        <v>20171.771259384055</v>
      </c>
      <c r="L1129" s="25"/>
      <c r="N1129" s="25">
        <f>'Combined Retirement'!$C$18/12</f>
        <v>39153.069999999992</v>
      </c>
      <c r="O1129" s="25">
        <f t="shared" si="1045"/>
        <v>11160.82546143035</v>
      </c>
      <c r="P1129" s="25">
        <f t="shared" si="1046"/>
        <v>27992.244538569641</v>
      </c>
      <c r="Q1129" s="25">
        <f t="array" aca="1" ref="Q1129" ca="1">INDEX('Isaac 401k'!L:L,MATCH('Retirement Calculator'!A1129,'Isaac 401k'!N:N,0),0)</f>
        <v>-10119983.422449887</v>
      </c>
      <c r="R1129" s="25">
        <f t="array" aca="1" ref="R1129" ca="1">INDEX('Lorri 401b'!L:L,MATCH('Retirement Calculator'!A1129,'Lorri 401b'!N:N,0),0)</f>
        <v>-37698977.258838736</v>
      </c>
      <c r="S1129" s="25">
        <f t="shared" ca="1" si="1047"/>
        <v>-47818960.681288622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7820.4732791855868</v>
      </c>
      <c r="K1130" s="25">
        <f t="shared" si="1044"/>
        <v>20171.771259384055</v>
      </c>
      <c r="L1130" s="25"/>
      <c r="N1130" s="25">
        <f>'Combined Retirement'!$C$18/12</f>
        <v>39153.069999999992</v>
      </c>
      <c r="O1130" s="25">
        <f t="shared" si="1045"/>
        <v>11160.82546143035</v>
      </c>
      <c r="P1130" s="25">
        <f t="shared" si="1046"/>
        <v>27992.244538569641</v>
      </c>
      <c r="Q1130" s="25">
        <f t="array" aca="1" ref="Q1130" ca="1">INDEX('Isaac 401k'!L:L,MATCH('Retirement Calculator'!A1130,'Isaac 401k'!N:N,0),0)</f>
        <v>-10170003.078627944</v>
      </c>
      <c r="R1130" s="25">
        <f t="array" aca="1" ref="R1130" ca="1">INDEX('Lorri 401b'!L:L,MATCH('Retirement Calculator'!A1130,'Lorri 401b'!N:N,0),0)</f>
        <v>-37876312.151056863</v>
      </c>
      <c r="S1130" s="25">
        <f t="shared" ca="1" si="1047"/>
        <v>-48046315.229684807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7820.4732791855868</v>
      </c>
      <c r="K1131" s="25">
        <f t="shared" si="1044"/>
        <v>20171.771259384055</v>
      </c>
      <c r="L1131" s="25"/>
      <c r="N1131" s="25">
        <f>'Combined Retirement'!$C$18/12</f>
        <v>39153.069999999992</v>
      </c>
      <c r="O1131" s="25">
        <f t="shared" si="1045"/>
        <v>11160.82546143035</v>
      </c>
      <c r="P1131" s="25">
        <f t="shared" si="1046"/>
        <v>27992.244538569641</v>
      </c>
      <c r="Q1131" s="25">
        <f t="array" aca="1" ref="Q1131" ca="1">INDEX('Isaac 401k'!L:L,MATCH('Retirement Calculator'!A1131,'Isaac 401k'!N:N,0),0)</f>
        <v>-10220231.150040075</v>
      </c>
      <c r="R1131" s="25">
        <f t="array" aca="1" ref="R1131" ca="1">INDEX('Lorri 401b'!L:L,MATCH('Retirement Calculator'!A1131,'Lorri 401b'!N:N,0),0)</f>
        <v>-38054385.938659228</v>
      </c>
      <c r="S1131" s="25">
        <f t="shared" ca="1" si="1047"/>
        <v>-48274617.088699304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7820.4732791855868</v>
      </c>
      <c r="K1132" s="25">
        <f t="shared" si="1044"/>
        <v>20171.771259384055</v>
      </c>
      <c r="L1132" s="25"/>
      <c r="N1132" s="25">
        <f>'Combined Retirement'!$C$18/12</f>
        <v>39153.069999999992</v>
      </c>
      <c r="O1132" s="25">
        <f t="shared" si="1045"/>
        <v>11160.82546143035</v>
      </c>
      <c r="P1132" s="25">
        <f t="shared" si="1046"/>
        <v>27992.244538569641</v>
      </c>
      <c r="Q1132" s="25">
        <f t="array" aca="1" ref="Q1132" ca="1">INDEX('Isaac 401k'!L:L,MATCH('Retirement Calculator'!A1132,'Isaac 401k'!N:N,0),0)</f>
        <v>-10270668.505083092</v>
      </c>
      <c r="R1132" s="25">
        <f t="array" aca="1" ref="R1132" ca="1">INDEX('Lorri 401b'!L:L,MATCH('Retirement Calculator'!A1132,'Lorri 401b'!N:N,0),0)</f>
        <v>-38233201.700376607</v>
      </c>
      <c r="S1132" s="25">
        <f t="shared" ca="1" si="1047"/>
        <v>-48503870.205459699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7820.4732791855868</v>
      </c>
      <c r="K1133" s="25">
        <f t="shared" si="1044"/>
        <v>20171.771259384055</v>
      </c>
      <c r="L1133" s="25"/>
      <c r="N1133" s="25">
        <f>'Combined Retirement'!$C$18/12</f>
        <v>39153.069999999992</v>
      </c>
      <c r="O1133" s="25">
        <f t="shared" si="1045"/>
        <v>11160.82546143035</v>
      </c>
      <c r="P1133" s="25">
        <f t="shared" si="1046"/>
        <v>27992.244538569641</v>
      </c>
      <c r="Q1133" s="25">
        <f t="array" aca="1" ref="Q1133" ca="1">INDEX('Isaac 401k'!L:L,MATCH('Retirement Calculator'!A1133,'Isaac 401k'!N:N,0),0)</f>
        <v>-10321316.015772119</v>
      </c>
      <c r="R1133" s="25">
        <f t="array" aca="1" ref="R1133" ca="1">INDEX('Lorri 401b'!L:L,MATCH('Retirement Calculator'!A1133,'Lorri 401b'!N:N,0),0)</f>
        <v>-38412762.527767807</v>
      </c>
      <c r="S1133" s="25">
        <f t="shared" ca="1" si="1047"/>
        <v>-48734078.543539926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7820.4732791855868</v>
      </c>
      <c r="K1134" s="25">
        <f t="shared" si="1044"/>
        <v>20171.771259384055</v>
      </c>
      <c r="L1134" s="25"/>
      <c r="N1134" s="25">
        <f>'Combined Retirement'!$C$18/12</f>
        <v>39153.069999999992</v>
      </c>
      <c r="O1134" s="25">
        <f t="shared" si="1045"/>
        <v>11160.82546143035</v>
      </c>
      <c r="P1134" s="25">
        <f t="shared" si="1046"/>
        <v>27992.244538569641</v>
      </c>
      <c r="Q1134" s="25">
        <f t="array" aca="1" ref="Q1134" ca="1">INDEX('Isaac 401k'!L:L,MATCH('Retirement Calculator'!A1134,'Isaac 401k'!N:N,0),0)</f>
        <v>-10372174.557755684</v>
      </c>
      <c r="R1134" s="25">
        <f t="array" aca="1" ref="R1134" ca="1">INDEX('Lorri 401b'!L:L,MATCH('Retirement Calculator'!A1134,'Lorri 401b'!N:N,0),0)</f>
        <v>-38593071.525273137</v>
      </c>
      <c r="S1134" s="25">
        <f t="shared" ca="1" si="1047"/>
        <v>-48965246.083028823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7820.4732791855868</v>
      </c>
      <c r="K1135" s="25">
        <f t="shared" si="1044"/>
        <v>20171.771259384055</v>
      </c>
      <c r="L1135" s="25"/>
      <c r="N1135" s="25">
        <f>'Combined Retirement'!$C$18/12</f>
        <v>39153.069999999992</v>
      </c>
      <c r="O1135" s="25">
        <f t="shared" si="1045"/>
        <v>11160.82546143035</v>
      </c>
      <c r="P1135" s="25">
        <f t="shared" si="1046"/>
        <v>27992.244538569641</v>
      </c>
      <c r="Q1135" s="25">
        <f t="array" aca="1" ref="Q1135" ca="1">INDEX('Isaac 401k'!L:L,MATCH('Retirement Calculator'!A1135,'Isaac 401k'!N:N,0),0)</f>
        <v>-10423245.010330848</v>
      </c>
      <c r="R1135" s="25">
        <f t="array" aca="1" ref="R1135" ca="1">INDEX('Lorri 401b'!L:L,MATCH('Retirement Calculator'!A1135,'Lorri 401b'!N:N,0),0)</f>
        <v>-38774131.810268074</v>
      </c>
      <c r="S1135" s="25">
        <f t="shared" ca="1" si="1047"/>
        <v>-49197376.820598923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7820.4732791855868</v>
      </c>
      <c r="K1136" s="25">
        <f t="shared" si="1044"/>
        <v>20171.771259384055</v>
      </c>
      <c r="L1136" s="25"/>
      <c r="N1136" s="25">
        <f>'Combined Retirement'!$C$18/12</f>
        <v>39153.069999999992</v>
      </c>
      <c r="O1136" s="25">
        <f t="shared" si="1045"/>
        <v>11160.82546143035</v>
      </c>
      <c r="P1136" s="25">
        <f t="shared" si="1046"/>
        <v>27992.244538569641</v>
      </c>
      <c r="Q1136" s="25">
        <f t="array" aca="1" ref="Q1136" ca="1">INDEX('Isaac 401k'!L:L,MATCH('Retirement Calculator'!A1136,'Isaac 401k'!N:N,0),0)</f>
        <v>-10474528.256458409</v>
      </c>
      <c r="R1136" s="25">
        <f t="array" aca="1" ref="R1136" ca="1">INDEX('Lorri 401b'!L:L,MATCH('Retirement Calculator'!A1136,'Lorri 401b'!N:N,0),0)</f>
        <v>-38955946.513117157</v>
      </c>
      <c r="S1136" s="25">
        <f t="shared" ca="1" si="1047"/>
        <v>-49430474.769575566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7820.4732791855868</v>
      </c>
      <c r="K1137" s="25">
        <f t="shared" si="1044"/>
        <v>20171.771259384055</v>
      </c>
      <c r="L1137" s="25"/>
      <c r="N1137" s="25">
        <f>'Combined Retirement'!$C$18/12</f>
        <v>39153.069999999992</v>
      </c>
      <c r="O1137" s="25">
        <f t="shared" si="1045"/>
        <v>11160.82546143035</v>
      </c>
      <c r="P1137" s="25">
        <f t="shared" si="1046"/>
        <v>27992.244538569641</v>
      </c>
      <c r="Q1137" s="25">
        <f t="array" aca="1" ref="Q1137" ca="1">INDEX('Isaac 401k'!L:L,MATCH('Retirement Calculator'!A1137,'Isaac 401k'!N:N,0),0)</f>
        <v>-10526025.182778168</v>
      </c>
      <c r="R1137" s="25">
        <f t="array" aca="1" ref="R1137" ca="1">INDEX('Lorri 401b'!L:L,MATCH('Retirement Calculator'!A1137,'Lorri 401b'!N:N,0),0)</f>
        <v>-39138518.77722811</v>
      </c>
      <c r="S1137" s="25">
        <f t="shared" ca="1" si="1047"/>
        <v>-49664543.960006282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7820.4732791855868</v>
      </c>
      <c r="K1138" s="25">
        <f t="shared" si="1044"/>
        <v>20171.771259384055</v>
      </c>
      <c r="L1138" s="25"/>
      <c r="N1138" s="25">
        <f>'Combined Retirement'!$C$18/12</f>
        <v>39153.069999999992</v>
      </c>
      <c r="O1138" s="25">
        <f t="shared" si="1045"/>
        <v>11160.82546143035</v>
      </c>
      <c r="P1138" s="25">
        <f t="shared" si="1046"/>
        <v>27992.244538569641</v>
      </c>
      <c r="Q1138" s="25">
        <f t="array" aca="1" ref="Q1138" ca="1">INDEX('Isaac 401k'!L:L,MATCH('Retirement Calculator'!A1138,'Isaac 401k'!N:N,0),0)</f>
        <v>-10577736.679624259</v>
      </c>
      <c r="R1138" s="25">
        <f t="array" aca="1" ref="R1138" ca="1">INDEX('Lorri 401b'!L:L,MATCH('Retirement Calculator'!A1138,'Lorri 401b'!N:N,0),0)</f>
        <v>-39321851.759106189</v>
      </c>
      <c r="S1138" s="25">
        <f t="shared" ca="1" si="1047"/>
        <v>-49899588.438730448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7820.4732791855868</v>
      </c>
      <c r="K1139" s="25">
        <f t="shared" si="1044"/>
        <v>20171.771259384055</v>
      </c>
      <c r="L1139" s="25"/>
      <c r="N1139" s="25">
        <f>'Combined Retirement'!$C$18/12</f>
        <v>39153.069999999992</v>
      </c>
      <c r="O1139" s="25">
        <f t="shared" si="1045"/>
        <v>11160.82546143035</v>
      </c>
      <c r="P1139" s="25">
        <f t="shared" si="1046"/>
        <v>27992.244538569641</v>
      </c>
      <c r="Q1139" s="25">
        <f t="array" aca="1" ref="Q1139" ca="1">INDEX('Isaac 401k'!L:L,MATCH('Retirement Calculator'!A1139,'Isaac 401k'!N:N,0),0)</f>
        <v>-10629663.641040543</v>
      </c>
      <c r="R1139" s="25">
        <f t="array" aca="1" ref="R1139" ca="1">INDEX('Lorri 401b'!L:L,MATCH('Retirement Calculator'!A1139,'Lorri 401b'!N:N,0),0)</f>
        <v>-39505948.62840876</v>
      </c>
      <c r="S1139" s="25">
        <f t="shared" ca="1" si="1047"/>
        <v>-50135612.269449301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7820.4732791855868</v>
      </c>
      <c r="K1140" s="25">
        <f t="shared" si="1044"/>
        <v>20171.771259384055</v>
      </c>
      <c r="L1140" s="25"/>
      <c r="N1140" s="25">
        <f>'Combined Retirement'!$C$18/12</f>
        <v>39153.069999999992</v>
      </c>
      <c r="O1140" s="25">
        <f t="shared" si="1045"/>
        <v>11160.82546143035</v>
      </c>
      <c r="P1140" s="25">
        <f t="shared" si="1046"/>
        <v>27992.244538569641</v>
      </c>
      <c r="Q1140" s="25">
        <f t="array" aca="1" ref="Q1140" ca="1">INDEX('Isaac 401k'!L:L,MATCH('Retirement Calculator'!A1140,'Isaac 401k'!N:N,0),0)</f>
        <v>-10681806.964796061</v>
      </c>
      <c r="R1140" s="25">
        <f t="array" aca="1" ref="R1140" ca="1">INDEX('Lorri 401b'!L:L,MATCH('Retirement Calculator'!A1140,'Lorri 401b'!N:N,0),0)</f>
        <v>-39690812.568000093</v>
      </c>
      <c r="S1140" s="25">
        <f t="shared" ca="1" si="1047"/>
        <v>-50372619.532796152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7820.4732791855868</v>
      </c>
      <c r="K1141" s="25">
        <f t="shared" si="1044"/>
        <v>20171.771259384055</v>
      </c>
      <c r="L1141" s="25"/>
      <c r="N1141" s="25">
        <f>'Combined Retirement'!$C$18/12</f>
        <v>39153.069999999992</v>
      </c>
      <c r="O1141" s="25">
        <f t="shared" si="1045"/>
        <v>11160.82546143035</v>
      </c>
      <c r="P1141" s="25">
        <f t="shared" si="1046"/>
        <v>27992.244538569641</v>
      </c>
      <c r="Q1141" s="25">
        <f t="array" aca="1" ref="Q1141" ca="1">INDEX('Isaac 401k'!L:L,MATCH('Retirement Calculator'!A1141,'Isaac 401k'!N:N,0),0)</f>
        <v>-10734167.552400559</v>
      </c>
      <c r="R1141" s="25">
        <f t="array" aca="1" ref="R1141" ca="1">INDEX('Lorri 401b'!L:L,MATCH('Retirement Calculator'!A1141,'Lorri 401b'!N:N,0),0)</f>
        <v>-39876446.774006389</v>
      </c>
      <c r="S1141" s="25">
        <f t="shared" ca="1" si="1047"/>
        <v>-50610614.326406948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7820.4732791855868</v>
      </c>
      <c r="K1142" s="25">
        <f t="shared" si="1044"/>
        <v>20171.771259384055</v>
      </c>
      <c r="L1142" s="25"/>
      <c r="N1142" s="25">
        <f>'Combined Retirement'!$C$18/12</f>
        <v>39153.069999999992</v>
      </c>
      <c r="O1142" s="25">
        <f t="shared" si="1045"/>
        <v>11160.82546143035</v>
      </c>
      <c r="P1142" s="25">
        <f t="shared" si="1046"/>
        <v>27992.244538569641</v>
      </c>
      <c r="Q1142" s="25">
        <f t="array" aca="1" ref="Q1142" ca="1">INDEX('Isaac 401k'!L:L,MATCH('Retirement Calculator'!A1142,'Isaac 401k'!N:N,0),0)</f>
        <v>-10786746.309120078</v>
      </c>
      <c r="R1142" s="25">
        <f t="array" aca="1" ref="R1142" ca="1">INDEX('Lorri 401b'!L:L,MATCH('Retirement Calculator'!A1142,'Lorri 401b'!N:N,0),0)</f>
        <v>-40062854.455871046</v>
      </c>
      <c r="S1142" s="25">
        <f t="shared" ca="1" si="1047"/>
        <v>-50849600.76499112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7820.4732791855868</v>
      </c>
      <c r="K1143" s="25">
        <f t="shared" si="1044"/>
        <v>20171.771259384055</v>
      </c>
      <c r="L1143" s="25"/>
      <c r="N1143" s="25">
        <f>'Combined Retirement'!$C$18/12</f>
        <v>39153.069999999992</v>
      </c>
      <c r="O1143" s="25">
        <f t="shared" si="1045"/>
        <v>11160.82546143035</v>
      </c>
      <c r="P1143" s="25">
        <f t="shared" si="1046"/>
        <v>27992.244538569641</v>
      </c>
      <c r="Q1143" s="25">
        <f t="array" aca="1" ref="Q1143" ca="1">INDEX('Isaac 401k'!L:L,MATCH('Retirement Calculator'!A1143,'Isaac 401k'!N:N,0),0)</f>
        <v>-10839544.143992594</v>
      </c>
      <c r="R1143" s="25">
        <f t="array" aca="1" ref="R1143" ca="1">INDEX('Lorri 401b'!L:L,MATCH('Retirement Calculator'!A1143,'Lorri 401b'!N:N,0),0)</f>
        <v>-40250038.836410135</v>
      </c>
      <c r="S1143" s="25">
        <f t="shared" ca="1" si="1047"/>
        <v>-51089582.98040273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7820.4732791855868</v>
      </c>
      <c r="K1144" s="25">
        <f t="shared" si="1044"/>
        <v>20171.771259384055</v>
      </c>
      <c r="L1144" s="25"/>
      <c r="N1144" s="25">
        <f>'Combined Retirement'!$C$18/12</f>
        <v>39153.069999999992</v>
      </c>
      <c r="O1144" s="25">
        <f t="shared" si="1045"/>
        <v>11160.82546143035</v>
      </c>
      <c r="P1144" s="25">
        <f t="shared" si="1046"/>
        <v>27992.244538569641</v>
      </c>
      <c r="Q1144" s="25">
        <f t="array" aca="1" ref="Q1144" ca="1">INDEX('Isaac 401k'!L:L,MATCH('Retirement Calculator'!A1144,'Isaac 401k'!N:N,0),0)</f>
        <v>-10892561.969843745</v>
      </c>
      <c r="R1144" s="25">
        <f t="array" aca="1" ref="R1144" ca="1">INDEX('Lorri 401b'!L:L,MATCH('Retirement Calculator'!A1144,'Lorri 401b'!N:N,0),0)</f>
        <v>-40438003.151868142</v>
      </c>
      <c r="S1144" s="25">
        <f t="shared" ca="1" si="1047"/>
        <v>-51330565.121711887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7820.4732791855868</v>
      </c>
      <c r="K1145" s="25">
        <f t="shared" si="1044"/>
        <v>20171.771259384055</v>
      </c>
      <c r="L1145" s="25"/>
      <c r="N1145" s="25">
        <f>'Combined Retirement'!$C$18/12</f>
        <v>39153.069999999992</v>
      </c>
      <c r="O1145" s="25">
        <f t="shared" si="1045"/>
        <v>11160.82546143035</v>
      </c>
      <c r="P1145" s="25">
        <f t="shared" si="1046"/>
        <v>27992.244538569641</v>
      </c>
      <c r="Q1145" s="25">
        <f t="array" aca="1" ref="Q1145" ca="1">INDEX('Isaac 401k'!L:L,MATCH('Retirement Calculator'!A1145,'Isaac 401k'!N:N,0),0)</f>
        <v>-10945800.703302609</v>
      </c>
      <c r="R1145" s="25">
        <f t="array" aca="1" ref="R1145" ca="1">INDEX('Lorri 401b'!L:L,MATCH('Retirement Calculator'!A1145,'Lorri 401b'!N:N,0),0)</f>
        <v>-40626750.651973888</v>
      </c>
      <c r="S1145" s="25">
        <f t="shared" ca="1" si="1047"/>
        <v>-51572551.355276495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7820.4732791855868</v>
      </c>
      <c r="K1146" s="25">
        <f t="shared" si="1044"/>
        <v>20171.771259384055</v>
      </c>
      <c r="L1146" s="25"/>
      <c r="N1146" s="25">
        <f>'Combined Retirement'!$C$18/12</f>
        <v>39153.069999999992</v>
      </c>
      <c r="O1146" s="25">
        <f t="shared" si="1045"/>
        <v>11160.82546143035</v>
      </c>
      <c r="P1146" s="25">
        <f t="shared" si="1046"/>
        <v>27992.244538569641</v>
      </c>
      <c r="Q1146" s="25">
        <f t="array" aca="1" ref="Q1146" ca="1">INDEX('Isaac 401k'!L:L,MATCH('Retirement Calculator'!A1146,'Isaac 401k'!N:N,0),0)</f>
        <v>-10999261.264817553</v>
      </c>
      <c r="R1146" s="25">
        <f t="array" aca="1" ref="R1146" ca="1">INDEX('Lorri 401b'!L:L,MATCH('Retirement Calculator'!A1146,'Lorri 401b'!N:N,0),0)</f>
        <v>-40816284.599996746</v>
      </c>
      <c r="S1146" s="25">
        <f t="shared" ca="1" si="1047"/>
        <v>-51815545.864814296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7820.4732791855868</v>
      </c>
      <c r="K1147" s="25">
        <f t="shared" si="1044"/>
        <v>20171.771259384055</v>
      </c>
      <c r="L1147" s="25"/>
      <c r="N1147" s="25">
        <f>'Combined Retirement'!$C$18/12</f>
        <v>39153.069999999992</v>
      </c>
      <c r="O1147" s="25">
        <f t="shared" si="1045"/>
        <v>11160.82546143035</v>
      </c>
      <c r="P1147" s="25">
        <f t="shared" si="1046"/>
        <v>27992.244538569641</v>
      </c>
      <c r="Q1147" s="25">
        <f t="array" aca="1" ref="Q1147" ca="1">INDEX('Isaac 401k'!L:L,MATCH('Retirement Calculator'!A1147,'Isaac 401k'!N:N,0),0)</f>
        <v>-11052944.578672141</v>
      </c>
      <c r="R1147" s="25">
        <f t="array" aca="1" ref="R1147" ca="1">INDEX('Lorri 401b'!L:L,MATCH('Retirement Calculator'!A1147,'Lorri 401b'!N:N,0),0)</f>
        <v>-41006608.272803031</v>
      </c>
      <c r="S1147" s="25">
        <f t="shared" ca="1" si="1047"/>
        <v>-52059552.851475172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7820.4732791855868</v>
      </c>
      <c r="K1148" s="25">
        <f t="shared" si="1044"/>
        <v>20171.771259384055</v>
      </c>
      <c r="L1148" s="25"/>
      <c r="N1148" s="25">
        <f>'Combined Retirement'!$C$18/12</f>
        <v>39153.069999999992</v>
      </c>
      <c r="O1148" s="25">
        <f t="shared" si="1045"/>
        <v>11160.82546143035</v>
      </c>
      <c r="P1148" s="25">
        <f t="shared" si="1046"/>
        <v>27992.244538569641</v>
      </c>
      <c r="Q1148" s="25">
        <f t="array" aca="1" ref="Q1148" ca="1">INDEX('Isaac 401k'!L:L,MATCH('Retirement Calculator'!A1148,'Isaac 401k'!N:N,0),0)</f>
        <v>-11106851.573001124</v>
      </c>
      <c r="R1148" s="25">
        <f t="array" aca="1" ref="R1148" ca="1">INDEX('Lorri 401b'!L:L,MATCH('Retirement Calculator'!A1148,'Lorri 401b'!N:N,0),0)</f>
        <v>-41197724.960912675</v>
      </c>
      <c r="S1148" s="25">
        <f t="shared" ca="1" si="1047"/>
        <v>-52304576.533913799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7820.4732791855868</v>
      </c>
      <c r="K1149" s="25">
        <f t="shared" si="1044"/>
        <v>20171.771259384055</v>
      </c>
      <c r="L1149" s="25"/>
      <c r="N1149" s="25">
        <f>'Combined Retirement'!$C$18/12</f>
        <v>39153.069999999992</v>
      </c>
      <c r="O1149" s="25">
        <f t="shared" si="1045"/>
        <v>11160.82546143035</v>
      </c>
      <c r="P1149" s="25">
        <f t="shared" si="1046"/>
        <v>27992.244538569641</v>
      </c>
      <c r="Q1149" s="25">
        <f t="array" aca="1" ref="Q1149" ca="1">INDEX('Isaac 401k'!L:L,MATCH('Retirement Calculator'!A1149,'Isaac 401k'!N:N,0),0)</f>
        <v>-11160983.179806478</v>
      </c>
      <c r="R1149" s="25">
        <f t="array" aca="1" ref="R1149" ca="1">INDEX('Lorri 401b'!L:L,MATCH('Retirement Calculator'!A1149,'Lorri 401b'!N:N,0),0)</f>
        <v>-41389637.968556106</v>
      </c>
      <c r="S1149" s="25">
        <f t="shared" ca="1" si="1047"/>
        <v>-52550621.148362584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7820.4732791855868</v>
      </c>
      <c r="K1150" s="25">
        <f t="shared" si="1044"/>
        <v>20171.771259384055</v>
      </c>
      <c r="L1150" s="25"/>
      <c r="N1150" s="25">
        <f>'Combined Retirement'!$C$18/12</f>
        <v>39153.069999999992</v>
      </c>
      <c r="O1150" s="25">
        <f t="shared" si="1045"/>
        <v>11160.82546143035</v>
      </c>
      <c r="P1150" s="25">
        <f t="shared" si="1046"/>
        <v>27992.244538569641</v>
      </c>
      <c r="Q1150" s="25">
        <f t="array" aca="1" ref="Q1150" ca="1">INDEX('Isaac 401k'!L:L,MATCH('Retirement Calculator'!A1150,'Isaac 401k'!N:N,0),0)</f>
        <v>-11215340.334973522</v>
      </c>
      <c r="R1150" s="25">
        <f t="array" aca="1" ref="R1150" ca="1">INDEX('Lorri 401b'!L:L,MATCH('Retirement Calculator'!A1150,'Lorri 401b'!N:N,0),0)</f>
        <v>-41582350.613731384</v>
      </c>
      <c r="S1150" s="25">
        <f t="shared" ca="1" si="1047"/>
        <v>-52797690.948704906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7820.4732791855868</v>
      </c>
      <c r="K1151" s="25">
        <f t="shared" si="1044"/>
        <v>20171.771259384055</v>
      </c>
      <c r="L1151" s="25"/>
      <c r="N1151" s="25">
        <f>'Combined Retirement'!$C$18/12</f>
        <v>39153.069999999992</v>
      </c>
      <c r="O1151" s="25">
        <f t="shared" si="1045"/>
        <v>11160.82546143035</v>
      </c>
      <c r="P1151" s="25">
        <f t="shared" si="1046"/>
        <v>27992.244538569641</v>
      </c>
      <c r="Q1151" s="25">
        <f t="array" aca="1" ref="Q1151" ca="1">INDEX('Isaac 401k'!L:L,MATCH('Retirement Calculator'!A1151,'Isaac 401k'!N:N,0),0)</f>
        <v>-11269923.978287093</v>
      </c>
      <c r="R1151" s="25">
        <f t="array" aca="1" ref="R1151" ca="1">INDEX('Lorri 401b'!L:L,MATCH('Retirement Calculator'!A1151,'Lorri 401b'!N:N,0),0)</f>
        <v>-41775866.22826156</v>
      </c>
      <c r="S1151" s="25">
        <f t="shared" ca="1" si="1047"/>
        <v>-53045790.206548654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7820.4732791855868</v>
      </c>
      <c r="K1152" s="25">
        <f t="shared" si="1044"/>
        <v>20171.771259384055</v>
      </c>
      <c r="L1152" s="25"/>
      <c r="N1152" s="25">
        <f>'Combined Retirement'!$C$18/12</f>
        <v>39153.069999999992</v>
      </c>
      <c r="O1152" s="25">
        <f t="shared" si="1045"/>
        <v>11160.82546143035</v>
      </c>
      <c r="P1152" s="25">
        <f t="shared" si="1046"/>
        <v>27992.244538569641</v>
      </c>
      <c r="Q1152" s="25">
        <f t="array" aca="1" ref="Q1152" ca="1">INDEX('Isaac 401k'!L:L,MATCH('Retirement Calculator'!A1152,'Isaac 401k'!N:N,0),0)</f>
        <v>-11324735.053447805</v>
      </c>
      <c r="R1152" s="25">
        <f t="array" aca="1" ref="R1152" ca="1">INDEX('Lorri 401b'!L:L,MATCH('Retirement Calculator'!A1152,'Lorri 401b'!N:N,0),0)</f>
        <v>-41970188.157852277</v>
      </c>
      <c r="S1152" s="25">
        <f t="shared" ca="1" si="1047"/>
        <v>-53294923.211300083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7820.4732791855868</v>
      </c>
      <c r="K1153" s="25">
        <f t="shared" si="1044"/>
        <v>20171.771259384055</v>
      </c>
      <c r="L1153" s="25"/>
      <c r="N1153" s="25">
        <f>'Combined Retirement'!$C$18/12</f>
        <v>39153.069999999992</v>
      </c>
      <c r="O1153" s="25">
        <f t="shared" si="1045"/>
        <v>11160.82546143035</v>
      </c>
      <c r="P1153" s="25">
        <f t="shared" si="1046"/>
        <v>27992.244538569641</v>
      </c>
      <c r="Q1153" s="25">
        <f t="array" aca="1" ref="Q1153" ca="1">INDEX('Isaac 401k'!L:L,MATCH('Retirement Calculator'!A1153,'Isaac 401k'!N:N,0),0)</f>
        <v>-11379774.508088354</v>
      </c>
      <c r="R1153" s="25">
        <f t="array" aca="1" ref="R1153" ca="1">INDEX('Lorri 401b'!L:L,MATCH('Retirement Calculator'!A1153,'Lorri 401b'!N:N,0),0)</f>
        <v>-42165319.762149625</v>
      </c>
      <c r="S1153" s="25">
        <f t="shared" ca="1" si="1047"/>
        <v>-53545094.270237982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7820.4732791855868</v>
      </c>
      <c r="K1154" s="25">
        <f t="shared" si="1044"/>
        <v>20171.771259384055</v>
      </c>
      <c r="L1154" s="25"/>
      <c r="N1154" s="25">
        <f>'Combined Retirement'!$C$18/12</f>
        <v>39153.069999999992</v>
      </c>
      <c r="O1154" s="25">
        <f t="shared" si="1045"/>
        <v>11160.82546143035</v>
      </c>
      <c r="P1154" s="25">
        <f t="shared" si="1046"/>
        <v>27992.244538569641</v>
      </c>
      <c r="Q1154" s="25">
        <f t="array" aca="1" ref="Q1154" ca="1">INDEX('Isaac 401k'!L:L,MATCH('Retirement Calculator'!A1154,'Isaac 401k'!N:N,0),0)</f>
        <v>-11435043.293789905</v>
      </c>
      <c r="R1154" s="25">
        <f t="array" aca="1" ref="R1154" ca="1">INDEX('Lorri 401b'!L:L,MATCH('Retirement Calculator'!A1154,'Lorri 401b'!N:N,0),0)</f>
        <v>-42361264.414798208</v>
      </c>
      <c r="S1154" s="25">
        <f t="shared" ca="1" si="1047"/>
        <v>-53796307.708588108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7820.4732791855868</v>
      </c>
      <c r="K1155" s="25">
        <f t="shared" si="1044"/>
        <v>20171.771259384055</v>
      </c>
      <c r="L1155" s="25"/>
      <c r="N1155" s="25">
        <f>'Combined Retirement'!$C$18/12</f>
        <v>39153.069999999992</v>
      </c>
      <c r="O1155" s="25">
        <f t="shared" si="1045"/>
        <v>11160.82546143035</v>
      </c>
      <c r="P1155" s="25">
        <f t="shared" si="1046"/>
        <v>27992.244538569641</v>
      </c>
      <c r="Q1155" s="25">
        <f t="array" aca="1" ref="Q1155" ca="1">INDEX('Isaac 401k'!L:L,MATCH('Retirement Calculator'!A1155,'Isaac 401k'!N:N,0),0)</f>
        <v>-11490542.366098545</v>
      </c>
      <c r="R1155" s="25">
        <f t="array" aca="1" ref="R1155" ca="1">INDEX('Lorri 401b'!L:L,MATCH('Retirement Calculator'!A1155,'Lorri 401b'!N:N,0),0)</f>
        <v>-42558025.503499493</v>
      </c>
      <c r="S1155" s="25">
        <f t="shared" ca="1" si="1047"/>
        <v>-54048567.869598038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7820.4732791855868</v>
      </c>
      <c r="K1156" s="25">
        <f t="shared" si="1044"/>
        <v>20171.771259384055</v>
      </c>
      <c r="L1156" s="25"/>
      <c r="N1156" s="25">
        <f>'Combined Retirement'!$C$18/12</f>
        <v>39153.069999999992</v>
      </c>
      <c r="O1156" s="25">
        <f t="shared" si="1045"/>
        <v>11160.82546143035</v>
      </c>
      <c r="P1156" s="25">
        <f t="shared" si="1046"/>
        <v>27992.244538569641</v>
      </c>
      <c r="Q1156" s="25">
        <f t="array" aca="1" ref="Q1156" ca="1">INDEX('Isaac 401k'!L:L,MATCH('Retirement Calculator'!A1156,'Isaac 401k'!N:N,0),0)</f>
        <v>-11546272.684541805</v>
      </c>
      <c r="R1156" s="25">
        <f t="array" aca="1" ref="R1156" ca="1">INDEX('Lorri 401b'!L:L,MATCH('Retirement Calculator'!A1156,'Lorri 401b'!N:N,0),0)</f>
        <v>-42755606.43007037</v>
      </c>
      <c r="S1156" s="25">
        <f t="shared" ca="1" si="1047"/>
        <v>-54301879.114612177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7820.4732791855868</v>
      </c>
      <c r="K1157" s="25">
        <f t="shared" si="1044"/>
        <v>20171.771259384055</v>
      </c>
      <c r="L1157" s="25"/>
      <c r="N1157" s="25">
        <f>'Combined Retirement'!$C$18/12</f>
        <v>39153.069999999992</v>
      </c>
      <c r="O1157" s="25">
        <f t="shared" si="1045"/>
        <v>11160.82546143035</v>
      </c>
      <c r="P1157" s="25">
        <f t="shared" si="1046"/>
        <v>27992.244538569641</v>
      </c>
      <c r="Q1157" s="25">
        <f t="array" aca="1" ref="Q1157" ca="1">INDEX('Isaac 401k'!L:L,MATCH('Retirement Calculator'!A1157,'Isaac 401k'!N:N,0),0)</f>
        <v>-11602235.212645244</v>
      </c>
      <c r="R1157" s="25">
        <f t="array" aca="1" ref="R1157" ca="1">INDEX('Lorri 401b'!L:L,MATCH('Retirement Calculator'!A1157,'Lorri 401b'!N:N,0),0)</f>
        <v>-42954010.61050196</v>
      </c>
      <c r="S1157" s="25">
        <f t="shared" ca="1" si="1047"/>
        <v>-54556245.823147207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7820.4732791855868</v>
      </c>
      <c r="K1158" s="25">
        <f t="shared" si="1044"/>
        <v>20171.771259384055</v>
      </c>
      <c r="L1158" s="25"/>
      <c r="N1158" s="25">
        <f>'Combined Retirement'!$C$18/12</f>
        <v>39153.069999999992</v>
      </c>
      <c r="O1158" s="25">
        <f t="shared" si="1045"/>
        <v>11160.82546143035</v>
      </c>
      <c r="P1158" s="25">
        <f t="shared" si="1046"/>
        <v>27992.244538569641</v>
      </c>
      <c r="Q1158" s="25">
        <f t="array" aca="1" ref="Q1158" ca="1">INDEX('Isaac 401k'!L:L,MATCH('Retirement Calculator'!A1158,'Isaac 401k'!N:N,0),0)</f>
        <v>-11658430.917949114</v>
      </c>
      <c r="R1158" s="25">
        <f t="array" aca="1" ref="R1158" ca="1">INDEX('Lorri 401b'!L:L,MATCH('Retirement Calculator'!A1158,'Lorri 401b'!N:N,0),0)</f>
        <v>-43153241.47501868</v>
      </c>
      <c r="S1158" s="25">
        <f t="shared" ca="1" si="1047"/>
        <v>-54811672.39296779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7820.4732791855868</v>
      </c>
      <c r="K1159" s="25">
        <f t="shared" si="1044"/>
        <v>20171.771259384055</v>
      </c>
      <c r="L1159" s="25"/>
      <c r="N1159" s="25">
        <f>'Combined Retirement'!$C$18/12</f>
        <v>39153.069999999992</v>
      </c>
      <c r="O1159" s="25">
        <f t="shared" si="1045"/>
        <v>11160.82546143035</v>
      </c>
      <c r="P1159" s="25">
        <f t="shared" si="1046"/>
        <v>27992.244538569641</v>
      </c>
      <c r="Q1159" s="25">
        <f t="array" aca="1" ref="Q1159" ca="1">INDEX('Isaac 401k'!L:L,MATCH('Retirement Calculator'!A1159,'Isaac 401k'!N:N,0),0)</f>
        <v>-11714860.772025084</v>
      </c>
      <c r="R1159" s="25">
        <f t="array" aca="1" ref="R1159" ca="1">INDEX('Lorri 401b'!L:L,MATCH('Retirement Calculator'!A1159,'Lorri 401b'!N:N,0),0)</f>
        <v>-43353302.468137555</v>
      </c>
      <c r="S1159" s="25">
        <f t="shared" ca="1" si="1047"/>
        <v>-55068163.240162641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7820.4732791855868</v>
      </c>
      <c r="K1160" s="25">
        <f t="shared" si="1044"/>
        <v>20171.771259384055</v>
      </c>
      <c r="L1160" s="25"/>
      <c r="N1160" s="25">
        <f>'Combined Retirement'!$C$18/12</f>
        <v>39153.069999999992</v>
      </c>
      <c r="O1160" s="25">
        <f t="shared" si="1045"/>
        <v>11160.82546143035</v>
      </c>
      <c r="P1160" s="25">
        <f t="shared" si="1046"/>
        <v>27992.244538569641</v>
      </c>
      <c r="Q1160" s="25">
        <f t="array" aca="1" ref="Q1160" ca="1">INDEX('Isaac 401k'!L:L,MATCH('Retirement Calculator'!A1160,'Isaac 401k'!N:N,0),0)</f>
        <v>-11771525.750493037</v>
      </c>
      <c r="R1160" s="25">
        <f t="array" aca="1" ref="R1160" ca="1">INDEX('Lorri 401b'!L:L,MATCH('Retirement Calculator'!A1160,'Lorri 401b'!N:N,0),0)</f>
        <v>-43554197.048727758</v>
      </c>
      <c r="S1160" s="25">
        <f t="shared" ca="1" si="1047"/>
        <v>-55325722.799220793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7820.4732791855868</v>
      </c>
      <c r="K1161" s="25">
        <f t="shared" si="1044"/>
        <v>20171.771259384055</v>
      </c>
      <c r="L1161" s="25"/>
      <c r="N1161" s="25">
        <f>'Combined Retirement'!$C$18/12</f>
        <v>39153.069999999992</v>
      </c>
      <c r="O1161" s="25">
        <f t="shared" si="1045"/>
        <v>11160.82546143035</v>
      </c>
      <c r="P1161" s="25">
        <f t="shared" si="1046"/>
        <v>27992.244538569641</v>
      </c>
      <c r="Q1161" s="25">
        <f t="array" aca="1" ref="Q1161" ca="1">INDEX('Isaac 401k'!L:L,MATCH('Retirement Calculator'!A1161,'Isaac 401k'!N:N,0),0)</f>
        <v>-11828426.833037939</v>
      </c>
      <c r="R1161" s="25">
        <f t="array" aca="1" ref="R1161" ca="1">INDEX('Lorri 401b'!L:L,MATCH('Retirement Calculator'!A1161,'Lorri 401b'!N:N,0),0)</f>
        <v>-43755928.690070421</v>
      </c>
      <c r="S1161" s="25">
        <f t="shared" ca="1" si="1047"/>
        <v>-55584355.523108363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7820.4732791855868</v>
      </c>
      <c r="K1162" s="25">
        <f t="shared" si="1044"/>
        <v>20171.771259384055</v>
      </c>
      <c r="L1162" s="25"/>
      <c r="N1162" s="25">
        <f>'Combined Retirement'!$C$18/12</f>
        <v>39153.069999999992</v>
      </c>
      <c r="O1162" s="25">
        <f t="shared" si="1045"/>
        <v>11160.82546143035</v>
      </c>
      <c r="P1162" s="25">
        <f t="shared" si="1046"/>
        <v>27992.244538569641</v>
      </c>
      <c r="Q1162" s="25">
        <f t="array" aca="1" ref="Q1162" ca="1">INDEX('Isaac 401k'!L:L,MATCH('Retirement Calculator'!A1162,'Isaac 401k'!N:N,0),0)</f>
        <v>-11885565.003426779</v>
      </c>
      <c r="R1162" s="25">
        <f t="array" aca="1" ref="R1162" ca="1">INDEX('Lorri 401b'!L:L,MATCH('Retirement Calculator'!A1162,'Lorri 401b'!N:N,0),0)</f>
        <v>-43958500.87991868</v>
      </c>
      <c r="S1162" s="25">
        <f t="shared" ca="1" si="1047"/>
        <v>-55844065.883345455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7820.4732791855868</v>
      </c>
      <c r="K1163" s="25">
        <f t="shared" si="1044"/>
        <v>20171.771259384055</v>
      </c>
      <c r="L1163" s="25"/>
      <c r="N1163" s="25">
        <f>'Combined Retirement'!$C$18/12</f>
        <v>39153.069999999992</v>
      </c>
      <c r="O1163" s="25">
        <f t="shared" si="1045"/>
        <v>11160.82546143035</v>
      </c>
      <c r="P1163" s="25">
        <f t="shared" si="1046"/>
        <v>27992.244538569641</v>
      </c>
      <c r="Q1163" s="25">
        <f t="array" aca="1" ref="Q1163" ca="1">INDEX('Isaac 401k'!L:L,MATCH('Retirement Calculator'!A1163,'Isaac 401k'!N:N,0),0)</f>
        <v>-11942941.249525573</v>
      </c>
      <c r="R1163" s="25">
        <f t="array" aca="1" ref="R1163" ca="1">INDEX('Lorri 401b'!L:L,MATCH('Retirement Calculator'!A1163,'Lorri 401b'!N:N,0),0)</f>
        <v>-44161917.120557971</v>
      </c>
      <c r="S1163" s="25">
        <f t="shared" ca="1" si="1047"/>
        <v>-56104858.370083541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7820.4732791855868</v>
      </c>
      <c r="K1164" s="25">
        <f t="shared" si="1044"/>
        <v>20171.771259384055</v>
      </c>
      <c r="L1164" s="25"/>
      <c r="N1164" s="25">
        <f>'Combined Retirement'!$C$18/12</f>
        <v>39153.069999999992</v>
      </c>
      <c r="O1164" s="25">
        <f t="shared" si="1045"/>
        <v>11160.82546143035</v>
      </c>
      <c r="P1164" s="25">
        <f t="shared" si="1046"/>
        <v>27992.244538569641</v>
      </c>
      <c r="Q1164" s="25">
        <f t="array" aca="1" ref="Q1164" ca="1">INDEX('Isaac 401k'!L:L,MATCH('Retirement Calculator'!A1164,'Isaac 401k'!N:N,0),0)</f>
        <v>-12000556.563316446</v>
      </c>
      <c r="R1164" s="25">
        <f t="array" aca="1" ref="R1164" ca="1">INDEX('Lorri 401b'!L:L,MATCH('Retirement Calculator'!A1164,'Lorri 401b'!N:N,0),0)</f>
        <v>-44366180.928866595</v>
      </c>
      <c r="S1164" s="25">
        <f t="shared" ca="1" si="1047"/>
        <v>-56366737.492183045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7820.4732791855868</v>
      </c>
      <c r="K1165" s="25">
        <f t="shared" si="1044"/>
        <v>20171.771259384055</v>
      </c>
      <c r="L1165" s="25"/>
      <c r="N1165" s="25">
        <f>'Combined Retirement'!$C$18/12</f>
        <v>39153.069999999992</v>
      </c>
      <c r="O1165" s="25">
        <f t="shared" si="1045"/>
        <v>11160.82546143035</v>
      </c>
      <c r="P1165" s="25">
        <f t="shared" si="1046"/>
        <v>27992.244538569641</v>
      </c>
      <c r="Q1165" s="25">
        <f t="array" aca="1" ref="Q1165" ca="1">INDEX('Isaac 401k'!L:L,MATCH('Retirement Calculator'!A1165,'Isaac 401k'!N:N,0),0)</f>
        <v>-12058411.94091478</v>
      </c>
      <c r="R1165" s="25">
        <f t="array" aca="1" ref="R1165" ca="1">INDEX('Lorri 401b'!L:L,MATCH('Retirement Calculator'!A1165,'Lorri 401b'!N:N,0),0)</f>
        <v>-44571295.836376503</v>
      </c>
      <c r="S1165" s="25">
        <f t="shared" ca="1" si="1047"/>
        <v>-56629707.777291283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7820.4732791855868</v>
      </c>
      <c r="K1166" s="25">
        <f t="shared" si="1044"/>
        <v>20171.771259384055</v>
      </c>
      <c r="L1166" s="25"/>
      <c r="N1166" s="25">
        <f>'Combined Retirement'!$C$18/12</f>
        <v>39153.069999999992</v>
      </c>
      <c r="O1166" s="25">
        <f t="shared" si="1045"/>
        <v>11160.82546143035</v>
      </c>
      <c r="P1166" s="25">
        <f t="shared" si="1046"/>
        <v>27992.244538569641</v>
      </c>
      <c r="Q1166" s="25">
        <f t="array" aca="1" ref="Q1166" ca="1">INDEX('Isaac 401k'!L:L,MATCH('Retirement Calculator'!A1166,'Isaac 401k'!N:N,0),0)</f>
        <v>-12116508.38258644</v>
      </c>
      <c r="R1166" s="25">
        <f t="array" aca="1" ref="R1166" ca="1">INDEX('Lorri 401b'!L:L,MATCH('Retirement Calculator'!A1166,'Lorri 401b'!N:N,0),0)</f>
        <v>-44777265.389334366</v>
      </c>
      <c r="S1166" s="25">
        <f t="shared" ca="1" si="1047"/>
        <v>-56893773.771920808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7820.4732791855868</v>
      </c>
      <c r="K1167" s="25">
        <f t="shared" si="1044"/>
        <v>20171.771259384055</v>
      </c>
      <c r="L1167" s="25"/>
      <c r="N1167" s="25">
        <f>'Combined Retirement'!$C$18/12</f>
        <v>39153.069999999992</v>
      </c>
      <c r="O1167" s="25">
        <f t="shared" si="1045"/>
        <v>11160.82546143035</v>
      </c>
      <c r="P1167" s="25">
        <f t="shared" si="1046"/>
        <v>27992.244538569641</v>
      </c>
      <c r="Q1167" s="25">
        <f t="array" aca="1" ref="Q1167" ca="1">INDEX('Isaac 401k'!L:L,MATCH('Retirement Calculator'!A1167,'Isaac 401k'!N:N,0),0)</f>
        <v>-12174846.892765066</v>
      </c>
      <c r="R1167" s="25">
        <f t="array" aca="1" ref="R1167" ca="1">INDEX('Lorri 401b'!L:L,MATCH('Retirement Calculator'!A1167,'Lorri 401b'!N:N,0),0)</f>
        <v>-44984093.148762889</v>
      </c>
      <c r="S1167" s="25">
        <f t="shared" ca="1" si="1047"/>
        <v>-57158940.041527957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7820.4732791855868</v>
      </c>
      <c r="K1168" s="25">
        <f t="shared" si="1044"/>
        <v>20171.771259384055</v>
      </c>
      <c r="L1168" s="25"/>
      <c r="N1168" s="25">
        <f>'Combined Retirement'!$C$18/12</f>
        <v>39153.069999999992</v>
      </c>
      <c r="O1168" s="25">
        <f t="shared" si="1045"/>
        <v>11160.82546143035</v>
      </c>
      <c r="P1168" s="25">
        <f t="shared" si="1046"/>
        <v>27992.244538569641</v>
      </c>
      <c r="Q1168" s="25">
        <f t="array" aca="1" ref="Q1168" ca="1">INDEX('Isaac 401k'!L:L,MATCH('Retirement Calculator'!A1168,'Isaac 401k'!N:N,0),0)</f>
        <v>-12233428.480069436</v>
      </c>
      <c r="R1168" s="25">
        <f t="array" aca="1" ref="R1168" ca="1">INDEX('Lorri 401b'!L:L,MATCH('Retirement Calculator'!A1168,'Lorri 401b'!N:N,0),0)</f>
        <v>-45191782.690522365</v>
      </c>
      <c r="S1168" s="25">
        <f t="shared" ca="1" si="1047"/>
        <v>-57425211.170591801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7820.4732791855868</v>
      </c>
      <c r="K1169" s="25">
        <f t="shared" si="1044"/>
        <v>20171.771259384055</v>
      </c>
      <c r="L1169" s="25"/>
      <c r="N1169" s="25">
        <f>'Combined Retirement'!$C$18/12</f>
        <v>39153.069999999992</v>
      </c>
      <c r="O1169" s="25">
        <f t="shared" si="1045"/>
        <v>11160.82546143035</v>
      </c>
      <c r="P1169" s="25">
        <f t="shared" si="1046"/>
        <v>27992.244538569641</v>
      </c>
      <c r="Q1169" s="25">
        <f t="array" aca="1" ref="Q1169" ca="1">INDEX('Isaac 401k'!L:L,MATCH('Retirement Calculator'!A1169,'Isaac 401k'!N:N,0),0)</f>
        <v>-12292254.157320907</v>
      </c>
      <c r="R1169" s="25">
        <f t="array" aca="1" ref="R1169" ca="1">INDEX('Lorri 401b'!L:L,MATCH('Retirement Calculator'!A1169,'Lorri 401b'!N:N,0),0)</f>
        <v>-45400337.605372503</v>
      </c>
      <c r="S1169" s="25">
        <f t="shared" ca="1" si="1047"/>
        <v>-57692591.762693413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7820.4732791855868</v>
      </c>
      <c r="K1170" s="25">
        <f t="shared" si="1044"/>
        <v>20171.771259384055</v>
      </c>
      <c r="L1170" s="25"/>
      <c r="N1170" s="25">
        <f>'Combined Retirement'!$C$18/12</f>
        <v>39153.069999999992</v>
      </c>
      <c r="O1170" s="25">
        <f t="shared" si="1045"/>
        <v>11160.82546143035</v>
      </c>
      <c r="P1170" s="25">
        <f t="shared" si="1046"/>
        <v>27992.244538569641</v>
      </c>
      <c r="Q1170" s="25">
        <f t="array" aca="1" ref="Q1170" ca="1">INDEX('Isaac 401k'!L:L,MATCH('Retirement Calculator'!A1170,'Isaac 401k'!N:N,0),0)</f>
        <v>-12351324.941560926</v>
      </c>
      <c r="R1170" s="25">
        <f t="array" aca="1" ref="R1170" ca="1">INDEX('Lorri 401b'!L:L,MATCH('Retirement Calculator'!A1170,'Lorri 401b'!N:N,0),0)</f>
        <v>-45609761.499034517</v>
      </c>
      <c r="S1170" s="25">
        <f t="shared" ca="1" si="1047"/>
        <v>-57961086.440595441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7820.4732791855868</v>
      </c>
      <c r="K1171" s="25">
        <f t="shared" si="1044"/>
        <v>20171.771259384055</v>
      </c>
      <c r="L1171" s="25"/>
      <c r="N1171" s="25">
        <f>'Combined Retirement'!$C$18/12</f>
        <v>39153.069999999992</v>
      </c>
      <c r="O1171" s="25">
        <f t="shared" si="1045"/>
        <v>11160.82546143035</v>
      </c>
      <c r="P1171" s="25">
        <f t="shared" si="1046"/>
        <v>27992.244538569641</v>
      </c>
      <c r="Q1171" s="25">
        <f t="array" aca="1" ref="Q1171" ca="1">INDEX('Isaac 401k'!L:L,MATCH('Retirement Calculator'!A1171,'Isaac 401k'!N:N,0),0)</f>
        <v>-12410641.854068613</v>
      </c>
      <c r="R1171" s="25">
        <f t="array" aca="1" ref="R1171" ca="1">INDEX('Lorri 401b'!L:L,MATCH('Retirement Calculator'!A1171,'Lorri 401b'!N:N,0),0)</f>
        <v>-45820057.99225346</v>
      </c>
      <c r="S1171" s="25">
        <f t="shared" ca="1" si="1047"/>
        <v>-58230699.846322075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9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15.898630136986302</v>
      </c>
      <c r="R1" s="400"/>
      <c r="S1" s="400"/>
      <c r="T1" s="400"/>
      <c r="U1" s="400"/>
      <c r="V1" s="401">
        <f ca="1">(TODAY()-B16)/365</f>
        <v>16.394520547945206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18.649315068493152</v>
      </c>
      <c r="B2" s="338">
        <v>39356</v>
      </c>
      <c r="C2" s="338">
        <f ca="1">TODAY()</f>
        <v>46163</v>
      </c>
      <c r="D2" s="399">
        <f>-(SUM(D7:D80))</f>
        <v>-435224.27000000008</v>
      </c>
      <c r="E2" s="399">
        <f>(H82+L82+Q82+V82)*-1</f>
        <v>1074176.7599999998</v>
      </c>
      <c r="F2" s="285">
        <f ca="1">D4</f>
        <v>0.11234723925590515</v>
      </c>
      <c r="G2" s="402">
        <f ca="1">(72/(F2*100))</f>
        <v>6.4087022054897149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0.11234723925590515</v>
      </c>
      <c r="E4" s="400"/>
      <c r="F4" s="296"/>
      <c r="G4" s="296"/>
      <c r="H4" s="296"/>
      <c r="I4" s="400"/>
      <c r="J4" s="296">
        <f ca="1">XIRR(H8:H82,B8:B82)</f>
        <v>0.11419399380683901</v>
      </c>
      <c r="K4" s="296"/>
      <c r="L4" s="296"/>
      <c r="M4" s="296"/>
      <c r="N4" s="400"/>
      <c r="O4" s="296">
        <f ca="1">XIRR(L7:L82,B7:B82)</f>
        <v>0.11030672192573548</v>
      </c>
      <c r="P4" s="296"/>
      <c r="Q4" s="296"/>
      <c r="R4" s="400"/>
      <c r="S4" s="400"/>
      <c r="T4" s="296">
        <f ca="1">XIRR(Q18:Q82,B18:B82)</f>
        <v>0.11126676201820374</v>
      </c>
      <c r="U4" s="296"/>
      <c r="V4" s="296"/>
      <c r="W4" s="296"/>
      <c r="X4" s="400"/>
      <c r="Y4" s="296">
        <f ca="1">XIRR(V16:V82,B16:B82)</f>
        <v>0.11140971779823303</v>
      </c>
      <c r="Z4" s="296"/>
    </row>
    <row r="5" spans="1:26" ht="11.25" customHeight="1" x14ac:dyDescent="0.3">
      <c r="A5" s="404"/>
      <c r="B5" s="295"/>
      <c r="C5" s="295"/>
      <c r="D5" s="561" t="s">
        <v>598</v>
      </c>
      <c r="E5" s="554"/>
      <c r="F5" s="554"/>
      <c r="G5" s="553"/>
      <c r="H5" s="562" t="s">
        <v>599</v>
      </c>
      <c r="I5" s="554"/>
      <c r="J5" s="554"/>
      <c r="K5" s="553"/>
      <c r="L5" s="563" t="s">
        <v>600</v>
      </c>
      <c r="M5" s="554"/>
      <c r="N5" s="554"/>
      <c r="O5" s="554"/>
      <c r="P5" s="553"/>
      <c r="Q5" s="562" t="s">
        <v>601</v>
      </c>
      <c r="R5" s="554"/>
      <c r="S5" s="554"/>
      <c r="T5" s="554"/>
      <c r="U5" s="553"/>
      <c r="V5" s="563" t="s">
        <v>602</v>
      </c>
      <c r="W5" s="554"/>
      <c r="X5" s="554"/>
      <c r="Y5" s="554"/>
      <c r="Z5" s="553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7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6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4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5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8</v>
      </c>
      <c r="B81" s="411">
        <v>46113</v>
      </c>
      <c r="C81" s="411">
        <v>46157</v>
      </c>
      <c r="D81" s="399">
        <f t="shared" si="1"/>
        <v>4493.8099999999995</v>
      </c>
      <c r="E81" s="341">
        <f t="shared" ref="E81:F81" si="86">I81+N81+S81+X81</f>
        <v>105132.65</v>
      </c>
      <c r="F81" s="341">
        <f t="shared" si="86"/>
        <v>1074176.7599999998</v>
      </c>
      <c r="G81" s="285">
        <f t="shared" si="4"/>
        <v>0.10874216061627334</v>
      </c>
      <c r="H81" s="408">
        <v>1202.8800000000001</v>
      </c>
      <c r="I81" s="408">
        <v>43632.28</v>
      </c>
      <c r="J81" s="408">
        <f t="shared" si="9"/>
        <v>422347.42999999993</v>
      </c>
      <c r="K81" s="412">
        <f t="shared" si="5"/>
        <v>0.11539459915378367</v>
      </c>
      <c r="L81" s="409">
        <v>122.16</v>
      </c>
      <c r="M81" s="409">
        <v>0</v>
      </c>
      <c r="N81" s="409">
        <v>12817.11</v>
      </c>
      <c r="O81" s="409">
        <f t="shared" si="81"/>
        <v>134285.81999999995</v>
      </c>
      <c r="P81" s="413">
        <f t="shared" si="7"/>
        <v>0.10557087721751923</v>
      </c>
      <c r="Q81" s="408">
        <v>2112.5</v>
      </c>
      <c r="R81" s="408">
        <v>-4.75</v>
      </c>
      <c r="S81" s="408">
        <v>38472.720000000001</v>
      </c>
      <c r="T81" s="408">
        <f t="shared" si="21"/>
        <v>396502.89999999991</v>
      </c>
      <c r="U81" s="412">
        <f t="shared" si="22"/>
        <v>0.10777315889004914</v>
      </c>
      <c r="V81" s="409">
        <v>1056.27</v>
      </c>
      <c r="W81" s="409">
        <v>-4.75</v>
      </c>
      <c r="X81" s="409">
        <v>10210.540000000001</v>
      </c>
      <c r="Y81" s="409">
        <f t="shared" si="17"/>
        <v>121040.61000000004</v>
      </c>
      <c r="Z81" s="413">
        <f t="shared" si="18"/>
        <v>9.2565015438547504E-2</v>
      </c>
    </row>
    <row r="82" spans="1:26" ht="11.25" customHeight="1" x14ac:dyDescent="0.3">
      <c r="A82" s="424"/>
      <c r="B82" s="411">
        <f ca="1">TODAY()</f>
        <v>46163</v>
      </c>
      <c r="C82" s="425"/>
      <c r="D82" s="426">
        <f>-F81</f>
        <v>-1074176.7599999998</v>
      </c>
      <c r="E82" s="426"/>
      <c r="F82" s="426"/>
      <c r="G82" s="426"/>
      <c r="H82" s="426">
        <f>-J81</f>
        <v>-422347.42999999993</v>
      </c>
      <c r="I82" s="427"/>
      <c r="J82" s="426"/>
      <c r="K82" s="426"/>
      <c r="L82" s="426">
        <f>-O81</f>
        <v>-134285.81999999995</v>
      </c>
      <c r="M82" s="426"/>
      <c r="N82" s="427"/>
      <c r="O82" s="426"/>
      <c r="P82" s="426"/>
      <c r="Q82" s="426">
        <f>-T81</f>
        <v>-396502.89999999991</v>
      </c>
      <c r="R82" s="426"/>
      <c r="S82" s="426"/>
      <c r="T82" s="426"/>
      <c r="U82" s="426"/>
      <c r="V82" s="426">
        <f>-Y81</f>
        <v>-121040.61000000004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5.6504058213500991E-2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46163</v>
      </c>
      <c r="D1" s="564" t="s">
        <v>622</v>
      </c>
      <c r="E1" s="553"/>
      <c r="F1" s="564" t="s">
        <v>623</v>
      </c>
      <c r="G1" s="553"/>
      <c r="H1" s="564" t="s">
        <v>624</v>
      </c>
      <c r="I1" s="553"/>
      <c r="J1" s="564" t="s">
        <v>625</v>
      </c>
      <c r="K1" s="553"/>
      <c r="L1" s="431"/>
      <c r="M1" s="431"/>
      <c r="N1" s="432">
        <f>R1/Q1</f>
        <v>0.21977797398773583</v>
      </c>
      <c r="O1" s="565" t="s">
        <v>626</v>
      </c>
      <c r="P1" s="54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14.031485284052019</v>
      </c>
      <c r="D3" s="429" t="s">
        <v>633</v>
      </c>
      <c r="E3" s="441">
        <f ca="1">'TSP-401K'!J4</f>
        <v>0.11419399380683901</v>
      </c>
      <c r="F3" s="429" t="s">
        <v>633</v>
      </c>
      <c r="G3" s="441">
        <f ca="1">'TSP-401K'!O4</f>
        <v>0.11030672192573548</v>
      </c>
      <c r="H3" s="429" t="s">
        <v>633</v>
      </c>
      <c r="I3" s="441">
        <f ca="1">'TSP-401K'!T4</f>
        <v>0.11126676201820374</v>
      </c>
      <c r="J3" s="429" t="s">
        <v>633</v>
      </c>
      <c r="K3" s="441">
        <f ca="1">'TSP-401K'!Y4</f>
        <v>0.11140971779823303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14.031485284052019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1074176.7599999998</v>
      </c>
      <c r="D6" s="429" t="s">
        <v>637</v>
      </c>
      <c r="E6" s="445">
        <f>'TSP-401K'!H82*-1</f>
        <v>422347.42999999993</v>
      </c>
      <c r="F6" s="429" t="s">
        <v>637</v>
      </c>
      <c r="G6" s="445">
        <f>'TSP-401K'!L82*-1</f>
        <v>134285.81999999995</v>
      </c>
      <c r="H6" s="429" t="s">
        <v>637</v>
      </c>
      <c r="I6" s="445">
        <f>'TSP-401K'!Q82*-1</f>
        <v>396502.89999999991</v>
      </c>
      <c r="J6" s="429" t="s">
        <v>637</v>
      </c>
      <c r="K6" s="445">
        <f>'TSP-401K'!V82*-1</f>
        <v>121040.61000000004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6449408.4607747523</v>
      </c>
      <c r="D8" s="429" t="s">
        <v>639</v>
      </c>
      <c r="E8" s="445">
        <f ca="1">FV(E3/26,C3*26,-(E2*0.1)/26,-E6,1)</f>
        <v>2451318.3177005807</v>
      </c>
      <c r="F8" s="429" t="s">
        <v>639</v>
      </c>
      <c r="G8" s="445">
        <f ca="1">FV(G3/12,12*C3,-(G2*0.1)/12,-G6,1)</f>
        <v>687227.41086760769</v>
      </c>
      <c r="H8" s="429" t="s">
        <v>639</v>
      </c>
      <c r="I8" s="445">
        <f ca="1">FV(I3/24,C5*24,-(I2*0.1)/24,-I6,1)</f>
        <v>2432270.6975881276</v>
      </c>
      <c r="J8" s="429" t="s">
        <v>639</v>
      </c>
      <c r="K8" s="445">
        <f ca="1">FV(K3/24,C5*24,-(K2*0.055)/24,-K6,1)</f>
        <v>878592.03461843659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42305.438109374998</v>
      </c>
      <c r="D22" s="455">
        <f>B22+C22</f>
        <v>76749.905537164188</v>
      </c>
      <c r="E22" s="460">
        <f>D22/(B13+C13)</f>
        <v>0.62781314243289288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3525.4531757812501</v>
      </c>
      <c r="D24" s="455">
        <f>B24+C24</f>
        <v>6395.8254614303496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3138545.7285681884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56.166666666666664</v>
      </c>
      <c r="C4" s="463">
        <f ca="1">(SUMIFS(H:H,I:I,"&gt;0",L:L,"&lt;0"))</f>
        <v>674</v>
      </c>
      <c r="D4" s="456">
        <f t="array" aca="1" ref="D4" ca="1">INDEX(N:N,MATCH(C4,H:H,0),0)</f>
        <v>71772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3138545.7285681884</v>
      </c>
      <c r="C8" s="447">
        <f t="shared" ref="C8:C136" si="0">SUMIF(G:G,A8,J:J)</f>
        <v>374258.93446283572</v>
      </c>
      <c r="D8" s="447">
        <f ca="1">SUMIF(G:G,1,K:K)</f>
        <v>150281.29301652085</v>
      </c>
      <c r="E8" s="447">
        <f t="shared" ref="E8:E136" ca="1" si="1">B8-C8+D8</f>
        <v>2914568.0871218736</v>
      </c>
      <c r="F8" s="431"/>
      <c r="G8" s="459">
        <v>1</v>
      </c>
      <c r="H8" s="459">
        <v>1</v>
      </c>
      <c r="I8" s="444">
        <f ca="1">B1</f>
        <v>3138545.7285681884</v>
      </c>
      <c r="J8" s="444">
        <f t="array" ref="J8">IFERROR(INDEX('Retirement Calculator'!J:J,MATCH('Isaac 401k'!N8,'Retirement Calculator'!A:A,0),0),0)</f>
        <v>31188.244538569645</v>
      </c>
      <c r="K8" s="444">
        <f t="shared" ref="K8:K262" ca="1" si="2">IPMT(M8/12,1,12,-I8+J8,,0)</f>
        <v>12947.32285012341</v>
      </c>
      <c r="L8" s="444">
        <f t="shared" ref="L8:L262" ca="1" si="3">I8-J8+K8</f>
        <v>3120304.8068797421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2914568.0871218736</v>
      </c>
      <c r="C9" s="447">
        <f t="shared" si="0"/>
        <v>374258.93446283572</v>
      </c>
      <c r="D9" s="447">
        <f ca="1">SUMIF(G:G,2,K:K)</f>
        <v>138822.17179705296</v>
      </c>
      <c r="E9" s="447">
        <f t="shared" ca="1" si="1"/>
        <v>2679131.324456091</v>
      </c>
      <c r="F9" s="431"/>
      <c r="G9" s="459">
        <v>1</v>
      </c>
      <c r="H9" s="459">
        <v>2</v>
      </c>
      <c r="I9" s="444">
        <f t="shared" ref="I9:I263" ca="1" si="5">L8</f>
        <v>3120304.8068797421</v>
      </c>
      <c r="J9" s="444">
        <f t="array" ref="J9">IFERROR(INDEX('Retirement Calculator'!J:J,MATCH('Isaac 401k'!N9,'Retirement Calculator'!A:A,0),0),0)</f>
        <v>31188.244538569645</v>
      </c>
      <c r="K9" s="444">
        <f t="shared" ca="1" si="2"/>
        <v>12871.319009754885</v>
      </c>
      <c r="L9" s="444">
        <f t="shared" ca="1" si="3"/>
        <v>3101987.8813509271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2679131.324456091</v>
      </c>
      <c r="C10" s="447">
        <f t="shared" si="0"/>
        <v>374258.93446283572</v>
      </c>
      <c r="D10" s="447">
        <f ca="1">SUMIF(G:G,3,K:K)</f>
        <v>126776.78018794023</v>
      </c>
      <c r="E10" s="447">
        <f t="shared" ca="1" si="1"/>
        <v>2431649.1701811957</v>
      </c>
      <c r="F10" s="431"/>
      <c r="G10" s="459">
        <v>1</v>
      </c>
      <c r="H10" s="459">
        <v>3</v>
      </c>
      <c r="I10" s="444">
        <f t="shared" ca="1" si="5"/>
        <v>3101987.8813509271</v>
      </c>
      <c r="J10" s="444">
        <f t="array" ref="J10">IFERROR(INDEX('Retirement Calculator'!J:J,MATCH('Isaac 401k'!N10,'Retirement Calculator'!A:A,0),0),0)</f>
        <v>31188.244538569645</v>
      </c>
      <c r="K10" s="444">
        <f t="shared" ca="1" si="2"/>
        <v>12794.998486718156</v>
      </c>
      <c r="L10" s="444">
        <f t="shared" ca="1" si="3"/>
        <v>3083594.6352990754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2431649.1701811957</v>
      </c>
      <c r="C11" s="447">
        <f t="shared" si="0"/>
        <v>369602.93446283572</v>
      </c>
      <c r="D11" s="447">
        <f ca="1">SUMIF(G:G,4,K:K)</f>
        <v>114183.49698077195</v>
      </c>
      <c r="E11" s="447">
        <f t="shared" ca="1" si="1"/>
        <v>2176229.7326991321</v>
      </c>
      <c r="F11" s="431"/>
      <c r="G11" s="459">
        <v>1</v>
      </c>
      <c r="H11" s="459">
        <v>4</v>
      </c>
      <c r="I11" s="444">
        <f t="shared" ca="1" si="5"/>
        <v>3083594.6352990754</v>
      </c>
      <c r="J11" s="444">
        <f t="array" ref="J11">IFERROR(INDEX('Retirement Calculator'!J:J,MATCH('Isaac 401k'!N11,'Retirement Calculator'!A:A,0),0),0)</f>
        <v>31188.244538569645</v>
      </c>
      <c r="K11" s="444">
        <f t="shared" ca="1" si="2"/>
        <v>12718.359961502107</v>
      </c>
      <c r="L11" s="444">
        <f t="shared" ca="1" si="3"/>
        <v>3065124.7507220078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2176229.7326991321</v>
      </c>
      <c r="C12" s="447">
        <f t="shared" si="0"/>
        <v>364946.93446283572</v>
      </c>
      <c r="D12" s="447">
        <f ca="1">SUMIF(G:G,5,K:K)</f>
        <v>101303.47380015961</v>
      </c>
      <c r="E12" s="447">
        <f t="shared" ca="1" si="1"/>
        <v>1912586.2720364558</v>
      </c>
      <c r="F12" s="431"/>
      <c r="G12" s="459">
        <v>1</v>
      </c>
      <c r="H12" s="459">
        <v>5</v>
      </c>
      <c r="I12" s="444">
        <f t="shared" ca="1" si="5"/>
        <v>3065124.7507220078</v>
      </c>
      <c r="J12" s="444">
        <f t="array" ref="J12">IFERROR(INDEX('Retirement Calculator'!J:J,MATCH('Isaac 401k'!N12,'Retirement Calculator'!A:A,0),0),0)</f>
        <v>31188.244538569645</v>
      </c>
      <c r="K12" s="444">
        <f t="shared" ca="1" si="2"/>
        <v>12641.402109097658</v>
      </c>
      <c r="L12" s="444">
        <f t="shared" ca="1" si="3"/>
        <v>3046577.9082925357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1912586.2720364558</v>
      </c>
      <c r="C13" s="447">
        <f t="shared" si="0"/>
        <v>255368.57616591541</v>
      </c>
      <c r="D13" s="447">
        <f ca="1">SUMIF(G:G,6,K:K)</f>
        <v>89192.336895162152</v>
      </c>
      <c r="E13" s="447">
        <f t="shared" ca="1" si="1"/>
        <v>1746410.0327657026</v>
      </c>
      <c r="F13" s="431"/>
      <c r="G13" s="459">
        <v>1</v>
      </c>
      <c r="H13" s="459">
        <v>6</v>
      </c>
      <c r="I13" s="444">
        <f t="shared" ca="1" si="5"/>
        <v>3046577.9082925357</v>
      </c>
      <c r="J13" s="444">
        <f t="array" ref="J13">IFERROR(INDEX('Retirement Calculator'!J:J,MATCH('Isaac 401k'!N13,'Retirement Calculator'!A:A,0),0),0)</f>
        <v>31188.244538569645</v>
      </c>
      <c r="K13" s="444">
        <f t="shared" ca="1" si="2"/>
        <v>12564.123598974858</v>
      </c>
      <c r="L13" s="444">
        <f t="shared" ca="1" si="3"/>
        <v>3027953.7873529405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1746410.0327657026</v>
      </c>
      <c r="C14" s="447">
        <f t="shared" si="0"/>
        <v>101958.87455022702</v>
      </c>
      <c r="D14" s="447">
        <f ca="1">SUMIF(G:G,7,K:K)</f>
        <v>86545.634954726891</v>
      </c>
      <c r="E14" s="447">
        <f t="shared" ca="1" si="1"/>
        <v>1730996.7931702023</v>
      </c>
      <c r="F14" s="431"/>
      <c r="G14" s="459">
        <v>1</v>
      </c>
      <c r="H14" s="459">
        <v>7</v>
      </c>
      <c r="I14" s="444">
        <f t="shared" ca="1" si="5"/>
        <v>3027953.7873529405</v>
      </c>
      <c r="J14" s="444">
        <f t="array" ref="J14">IFERROR(INDEX('Retirement Calculator'!J:J,MATCH('Isaac 401k'!N14,'Retirement Calculator'!A:A,0),0),0)</f>
        <v>31188.244538569645</v>
      </c>
      <c r="K14" s="444">
        <f t="shared" ca="1" si="2"/>
        <v>12486.523095059878</v>
      </c>
      <c r="L14" s="444">
        <f t="shared" ca="1" si="3"/>
        <v>3009252.0659094304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1730996.7931702023</v>
      </c>
      <c r="C15" s="447">
        <f t="shared" si="0"/>
        <v>101958.87455022702</v>
      </c>
      <c r="D15" s="447">
        <f ca="1">SUMIF(G:G,8,K:K)</f>
        <v>85757.064364515172</v>
      </c>
      <c r="E15" s="447">
        <f t="shared" ca="1" si="1"/>
        <v>1714794.9829844905</v>
      </c>
      <c r="F15" s="431"/>
      <c r="G15" s="459">
        <v>1</v>
      </c>
      <c r="H15" s="459">
        <v>8</v>
      </c>
      <c r="I15" s="444">
        <f t="shared" ca="1" si="5"/>
        <v>3009252.0659094304</v>
      </c>
      <c r="J15" s="444">
        <f t="array" ref="J15">IFERROR(INDEX('Retirement Calculator'!J:J,MATCH('Isaac 401k'!N15,'Retirement Calculator'!A:A,0),0),0)</f>
        <v>31188.244538569645</v>
      </c>
      <c r="K15" s="444">
        <f t="shared" ca="1" si="2"/>
        <v>12408.599255711919</v>
      </c>
      <c r="L15" s="444">
        <f t="shared" ca="1" si="3"/>
        <v>2990472.4206265723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1714794.9829844905</v>
      </c>
      <c r="C16" s="447">
        <f t="shared" si="0"/>
        <v>94521.778950227061</v>
      </c>
      <c r="D16" s="447">
        <f ca="1">SUMIF(G:G,9,K:K)</f>
        <v>85116.683092633859</v>
      </c>
      <c r="E16" s="447">
        <f t="shared" ca="1" si="1"/>
        <v>1705389.8871268975</v>
      </c>
      <c r="F16" s="431"/>
      <c r="G16" s="459">
        <v>1</v>
      </c>
      <c r="H16" s="459">
        <v>9</v>
      </c>
      <c r="I16" s="444">
        <f t="shared" ca="1" si="5"/>
        <v>2990472.4206265723</v>
      </c>
      <c r="J16" s="444">
        <f t="array" ref="J16">IFERROR(INDEX('Retirement Calculator'!J:J,MATCH('Isaac 401k'!N16,'Retirement Calculator'!A:A,0),0),0)</f>
        <v>31188.244538569645</v>
      </c>
      <c r="K16" s="444">
        <f t="shared" ca="1" si="2"/>
        <v>12330.35073370001</v>
      </c>
      <c r="L16" s="444">
        <f t="shared" ca="1" si="3"/>
        <v>2971614.5268217027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1705389.8871268975</v>
      </c>
      <c r="C17" s="447">
        <f t="shared" si="0"/>
        <v>93845.679350227059</v>
      </c>
      <c r="D17" s="447">
        <f ca="1">SUMIF(G:G,10,K:K)</f>
        <v>84670.09107749282</v>
      </c>
      <c r="E17" s="447">
        <f t="shared" ca="1" si="1"/>
        <v>1696214.2988541631</v>
      </c>
      <c r="F17" s="431"/>
      <c r="G17" s="459">
        <v>1</v>
      </c>
      <c r="H17" s="459">
        <v>10</v>
      </c>
      <c r="I17" s="444">
        <f t="shared" ca="1" si="5"/>
        <v>2971614.5268217027</v>
      </c>
      <c r="J17" s="444">
        <f t="array" ref="J17">IFERROR(INDEX('Retirement Calculator'!J:J,MATCH('Isaac 401k'!N17,'Retirement Calculator'!A:A,0),0),0)</f>
        <v>31188.244538569645</v>
      </c>
      <c r="K17" s="444">
        <f t="shared" ca="1" si="2"/>
        <v>12251.776176179721</v>
      </c>
      <c r="L17" s="444">
        <f t="shared" ca="1" si="3"/>
        <v>2952678.0584593127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1696214.2988541631</v>
      </c>
      <c r="C18" s="447">
        <f t="shared" si="0"/>
        <v>93845.679350227059</v>
      </c>
      <c r="D18" s="447">
        <f ca="1">SUMIF(G:G,11,K:K)</f>
        <v>84200.650567278353</v>
      </c>
      <c r="E18" s="447">
        <f t="shared" ca="1" si="1"/>
        <v>1686569.2700712143</v>
      </c>
      <c r="F18" s="431"/>
      <c r="G18" s="459">
        <v>1</v>
      </c>
      <c r="H18" s="459">
        <v>11</v>
      </c>
      <c r="I18" s="444">
        <f t="shared" ca="1" si="5"/>
        <v>2952678.0584593127</v>
      </c>
      <c r="J18" s="444">
        <f t="array" ref="J18">IFERROR(INDEX('Retirement Calculator'!J:J,MATCH('Isaac 401k'!N18,'Retirement Calculator'!A:A,0),0),0)</f>
        <v>31188.244538569645</v>
      </c>
      <c r="K18" s="444">
        <f t="shared" ca="1" si="2"/>
        <v>12172.874224669762</v>
      </c>
      <c r="L18" s="444">
        <f t="shared" ca="1" si="3"/>
        <v>2933662.6881454126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1686569.2700712143</v>
      </c>
      <c r="C19" s="447">
        <f t="shared" si="0"/>
        <v>93845.679350227059</v>
      </c>
      <c r="D19" s="447">
        <f ca="1">SUMIF(G:G,12,K:K)</f>
        <v>83707.192589618717</v>
      </c>
      <c r="E19" s="447">
        <f t="shared" ca="1" si="1"/>
        <v>1676430.7833106059</v>
      </c>
      <c r="F19" s="431"/>
      <c r="G19" s="459">
        <v>1</v>
      </c>
      <c r="H19" s="459">
        <v>12</v>
      </c>
      <c r="I19" s="444">
        <f t="shared" ca="1" si="5"/>
        <v>2933662.6881454126</v>
      </c>
      <c r="J19" s="444">
        <f t="array" ref="J19">IFERROR(INDEX('Retirement Calculator'!J:J,MATCH('Isaac 401k'!N19,'Retirement Calculator'!A:A,0),0),0)</f>
        <v>31188.244538569645</v>
      </c>
      <c r="K19" s="444">
        <f t="shared" ca="1" si="2"/>
        <v>12093.643515028511</v>
      </c>
      <c r="L19" s="444">
        <f t="shared" ca="1" si="3"/>
        <v>2914568.0871218713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1676430.7833106059</v>
      </c>
      <c r="C20" s="447">
        <f t="shared" si="0"/>
        <v>93845.679350227059</v>
      </c>
      <c r="D20" s="447">
        <f ca="1">SUMIF(G:G,13,K:K)</f>
        <v>83188.488365297162</v>
      </c>
      <c r="E20" s="447">
        <f t="shared" ca="1" si="1"/>
        <v>1665773.592325676</v>
      </c>
      <c r="F20" s="431"/>
      <c r="G20" s="459">
        <v>2</v>
      </c>
      <c r="H20" s="459">
        <v>13</v>
      </c>
      <c r="I20" s="444">
        <f t="shared" ca="1" si="5"/>
        <v>2914568.0871218713</v>
      </c>
      <c r="J20" s="444">
        <f t="array" ref="J20">IFERROR(INDEX('Retirement Calculator'!J:J,MATCH('Isaac 401k'!N20,'Retirement Calculator'!A:A,0),0),0)</f>
        <v>31188.244538569645</v>
      </c>
      <c r="K20" s="444">
        <f t="shared" ca="1" si="2"/>
        <v>12014.082677430422</v>
      </c>
      <c r="L20" s="444">
        <f t="shared" ca="1" si="3"/>
        <v>2895393.925260732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1665773.592325676</v>
      </c>
      <c r="C21" s="447">
        <f t="shared" si="0"/>
        <v>93845.679350227059</v>
      </c>
      <c r="D21" s="447">
        <f ca="1">SUMIF(G:G,14,K:K)</f>
        <v>82643.246248420037</v>
      </c>
      <c r="E21" s="447">
        <f t="shared" ca="1" si="1"/>
        <v>1654571.159223869</v>
      </c>
      <c r="F21" s="431"/>
      <c r="G21" s="459">
        <v>2</v>
      </c>
      <c r="H21" s="459">
        <v>14</v>
      </c>
      <c r="I21" s="444">
        <f t="shared" ca="1" si="5"/>
        <v>2895393.925260732</v>
      </c>
      <c r="J21" s="444">
        <f t="array" ref="J21">IFERROR(INDEX('Retirement Calculator'!J:J,MATCH('Isaac 401k'!N21,'Retirement Calculator'!A:A,0),0),0)</f>
        <v>31188.244538569645</v>
      </c>
      <c r="K21" s="444">
        <f t="shared" ca="1" si="2"/>
        <v>11934.190336342343</v>
      </c>
      <c r="L21" s="444">
        <f t="shared" ca="1" si="3"/>
        <v>2876139.8710585046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1654571.159223869</v>
      </c>
      <c r="C22" s="447">
        <f t="shared" si="0"/>
        <v>93845.679350227059</v>
      </c>
      <c r="D22" s="447">
        <f ca="1">SUMIF(G:G,15,K:K)</f>
        <v>82070.108510038437</v>
      </c>
      <c r="E22" s="447">
        <f t="shared" ca="1" si="1"/>
        <v>1642795.5883836802</v>
      </c>
      <c r="F22" s="431"/>
      <c r="G22" s="459">
        <v>2</v>
      </c>
      <c r="H22" s="459">
        <v>15</v>
      </c>
      <c r="I22" s="444">
        <f t="shared" ca="1" si="5"/>
        <v>2876139.8710585046</v>
      </c>
      <c r="J22" s="444">
        <f t="array" ref="J22">IFERROR(INDEX('Retirement Calculator'!J:J,MATCH('Isaac 401k'!N22,'Retirement Calculator'!A:A,0),0),0)</f>
        <v>31188.244538569645</v>
      </c>
      <c r="K22" s="444">
        <f t="shared" ca="1" si="2"/>
        <v>11853.965110499728</v>
      </c>
      <c r="L22" s="444">
        <f t="shared" ca="1" si="3"/>
        <v>2856805.5916304346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1642795.5883836802</v>
      </c>
      <c r="C23" s="447">
        <f t="shared" si="0"/>
        <v>93845.679350227059</v>
      </c>
      <c r="D23" s="447">
        <f ca="1">SUMIF(G:G,16,K:K)</f>
        <v>81467.647957213587</v>
      </c>
      <c r="E23" s="447">
        <f t="shared" ca="1" si="1"/>
        <v>1630417.5569906668</v>
      </c>
      <c r="F23" s="431"/>
      <c r="G23" s="459">
        <v>2</v>
      </c>
      <c r="H23" s="459">
        <v>16</v>
      </c>
      <c r="I23" s="444">
        <f t="shared" ca="1" si="5"/>
        <v>2856805.5916304346</v>
      </c>
      <c r="J23" s="444">
        <f t="array" ref="J23">IFERROR(INDEX('Retirement Calculator'!J:J,MATCH('Isaac 401k'!N23,'Retirement Calculator'!A:A,0),0),0)</f>
        <v>31188.244538569645</v>
      </c>
      <c r="K23" s="444">
        <f t="shared" ca="1" si="2"/>
        <v>11773.405612882771</v>
      </c>
      <c r="L23" s="444">
        <f t="shared" ca="1" si="3"/>
        <v>2837390.7527047475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1630417.5569906668</v>
      </c>
      <c r="C24" s="447">
        <f t="shared" si="0"/>
        <v>93845.679350227059</v>
      </c>
      <c r="D24" s="447">
        <f ca="1">SUMIF(G:G,17,K:K)</f>
        <v>80834.364379107341</v>
      </c>
      <c r="E24" s="447">
        <f t="shared" ca="1" si="1"/>
        <v>1617406.2420195469</v>
      </c>
      <c r="F24" s="431"/>
      <c r="G24" s="459">
        <v>2</v>
      </c>
      <c r="H24" s="459">
        <v>17</v>
      </c>
      <c r="I24" s="444">
        <f t="shared" ca="1" si="5"/>
        <v>2837390.7527047475</v>
      </c>
      <c r="J24" s="444">
        <f t="array" ref="J24">IFERROR(INDEX('Retirement Calculator'!J:J,MATCH('Isaac 401k'!N24,'Retirement Calculator'!A:A,0),0),0)</f>
        <v>31188.244538569645</v>
      </c>
      <c r="K24" s="444">
        <f t="shared" ca="1" si="2"/>
        <v>11692.510450692407</v>
      </c>
      <c r="L24" s="444">
        <f t="shared" ca="1" si="3"/>
        <v>2817895.01861687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1617406.2420195469</v>
      </c>
      <c r="C25" s="447">
        <f t="shared" si="0"/>
        <v>93845.679350227059</v>
      </c>
      <c r="D25" s="447">
        <f ca="1">SUMIF(G:G,18,K:K)</f>
        <v>80168.680811247847</v>
      </c>
      <c r="E25" s="447">
        <f t="shared" ca="1" si="1"/>
        <v>1603729.2434805676</v>
      </c>
      <c r="F25" s="431"/>
      <c r="G25" s="459">
        <v>2</v>
      </c>
      <c r="H25" s="459">
        <v>18</v>
      </c>
      <c r="I25" s="444">
        <f t="shared" ca="1" si="5"/>
        <v>2817895.01861687</v>
      </c>
      <c r="J25" s="444">
        <f t="array" ref="J25">IFERROR(INDEX('Retirement Calculator'!J:J,MATCH('Isaac 401k'!N25,'Retirement Calculator'!A:A,0),0),0)</f>
        <v>31188.244538569645</v>
      </c>
      <c r="K25" s="444">
        <f t="shared" ca="1" si="2"/>
        <v>11611.27822532625</v>
      </c>
      <c r="L25" s="444">
        <f t="shared" ca="1" si="3"/>
        <v>2798318.0523036267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1603729.2434805676</v>
      </c>
      <c r="C26" s="447">
        <f t="shared" si="0"/>
        <v>93845.679350227059</v>
      </c>
      <c r="D26" s="447">
        <f ca="1">SUMIF(G:G,19,K:K)</f>
        <v>79468.939608667963</v>
      </c>
      <c r="E26" s="447">
        <f t="shared" ca="1" si="1"/>
        <v>1589352.5037390084</v>
      </c>
      <c r="F26" s="431"/>
      <c r="G26" s="459">
        <v>2</v>
      </c>
      <c r="H26" s="459">
        <v>19</v>
      </c>
      <c r="I26" s="444">
        <f t="shared" ca="1" si="5"/>
        <v>2798318.0523036267</v>
      </c>
      <c r="J26" s="444">
        <f t="array" ref="J26">IFERROR(INDEX('Retirement Calculator'!J:J,MATCH('Isaac 401k'!N26,'Retirement Calculator'!A:A,0),0),0)</f>
        <v>31188.244538569645</v>
      </c>
      <c r="K26" s="444">
        <f t="shared" ca="1" si="2"/>
        <v>11529.707532354403</v>
      </c>
      <c r="L26" s="444">
        <f t="shared" ca="1" si="3"/>
        <v>2778659.5152974115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1589352.5037390084</v>
      </c>
      <c r="C27" s="447">
        <f t="shared" si="0"/>
        <v>93845.679350227059</v>
      </c>
      <c r="D27" s="447">
        <f ca="1">SUMIF(G:G,20,K:K)</f>
        <v>78733.398318138032</v>
      </c>
      <c r="E27" s="447">
        <f t="shared" ca="1" si="1"/>
        <v>1574240.2227069193</v>
      </c>
      <c r="F27" s="431"/>
      <c r="G27" s="459">
        <v>2</v>
      </c>
      <c r="H27" s="459">
        <v>20</v>
      </c>
      <c r="I27" s="444">
        <f t="shared" ca="1" si="5"/>
        <v>2778659.5152974115</v>
      </c>
      <c r="J27" s="444">
        <f t="array" ref="J27">IFERROR(INDEX('Retirement Calculator'!J:J,MATCH('Isaac 401k'!N27,'Retirement Calculator'!A:A,0),0),0)</f>
        <v>31188.244538569645</v>
      </c>
      <c r="K27" s="444">
        <f t="shared" ca="1" si="2"/>
        <v>11447.796961495173</v>
      </c>
      <c r="L27" s="444">
        <f t="shared" ca="1" si="3"/>
        <v>2758919.0677203368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1574240.2227069193</v>
      </c>
      <c r="C28" s="447">
        <f t="shared" si="0"/>
        <v>93845.679350227059</v>
      </c>
      <c r="D28" s="447">
        <f ca="1">SUMIF(G:G,21,K:K)</f>
        <v>77960.22533921423</v>
      </c>
      <c r="E28" s="447">
        <f t="shared" ca="1" si="1"/>
        <v>1558354.7686959065</v>
      </c>
      <c r="F28" s="431"/>
      <c r="G28" s="459">
        <v>2</v>
      </c>
      <c r="H28" s="459">
        <v>21</v>
      </c>
      <c r="I28" s="444">
        <f t="shared" ca="1" si="5"/>
        <v>2758919.0677203368</v>
      </c>
      <c r="J28" s="444">
        <f t="array" ref="J28">IFERROR(INDEX('Retirement Calculator'!J:J,MATCH('Isaac 401k'!N28,'Retirement Calculator'!A:A,0),0),0)</f>
        <v>31188.244538569645</v>
      </c>
      <c r="K28" s="444">
        <f t="shared" ca="1" si="2"/>
        <v>11365.545096590697</v>
      </c>
      <c r="L28" s="444">
        <f t="shared" ca="1" si="3"/>
        <v>2739096.3682783577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1558354.7686959065</v>
      </c>
      <c r="C29" s="447">
        <f t="shared" si="0"/>
        <v>93845.679350227059</v>
      </c>
      <c r="D29" s="447">
        <f ca="1">SUMIF(G:G,22,K:K)</f>
        <v>77147.495363297843</v>
      </c>
      <c r="E29" s="447">
        <f t="shared" ca="1" si="1"/>
        <v>1541656.5847089773</v>
      </c>
      <c r="F29" s="431"/>
      <c r="G29" s="459">
        <v>2</v>
      </c>
      <c r="H29" s="459">
        <v>22</v>
      </c>
      <c r="I29" s="444">
        <f t="shared" ca="1" si="5"/>
        <v>2739096.3682783577</v>
      </c>
      <c r="J29" s="444">
        <f t="array" ref="J29">IFERROR(INDEX('Retirement Calculator'!J:J,MATCH('Isaac 401k'!N29,'Retirement Calculator'!A:A,0),0),0)</f>
        <v>31188.244538569645</v>
      </c>
      <c r="K29" s="444">
        <f t="shared" ca="1" si="2"/>
        <v>11282.95051558245</v>
      </c>
      <c r="L29" s="444">
        <f t="shared" ca="1" si="3"/>
        <v>2719191.0742553701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1541656.5847089773</v>
      </c>
      <c r="C30" s="447">
        <f t="shared" si="0"/>
        <v>93845.679350227059</v>
      </c>
      <c r="D30" s="447">
        <f ca="1">SUMIF(G:G,23,K:K)</f>
        <v>76293.184579348163</v>
      </c>
      <c r="E30" s="447">
        <f t="shared" ca="1" si="1"/>
        <v>1524104.0899380983</v>
      </c>
      <c r="F30" s="431"/>
      <c r="G30" s="459">
        <v>2</v>
      </c>
      <c r="H30" s="459">
        <v>23</v>
      </c>
      <c r="I30" s="444">
        <f t="shared" ca="1" si="5"/>
        <v>2719191.0742553701</v>
      </c>
      <c r="J30" s="444">
        <f t="array" ref="J30">IFERROR(INDEX('Retirement Calculator'!J:J,MATCH('Isaac 401k'!N30,'Retirement Calculator'!A:A,0),0),0)</f>
        <v>31188.244538569645</v>
      </c>
      <c r="K30" s="444">
        <f t="shared" ca="1" si="2"/>
        <v>11200.011790486667</v>
      </c>
      <c r="L30" s="444">
        <f t="shared" ca="1" si="3"/>
        <v>2699202.8415072868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1524104.0899380983</v>
      </c>
      <c r="C31" s="447">
        <f t="shared" si="0"/>
        <v>93845.679350227059</v>
      </c>
      <c r="D31" s="447">
        <f ca="1">SUMIF(G:G,24,K:K)</f>
        <v>75395.165634310804</v>
      </c>
      <c r="E31" s="447">
        <f t="shared" ca="1" si="1"/>
        <v>1505653.576222182</v>
      </c>
      <c r="F31" s="431"/>
      <c r="G31" s="459">
        <v>2</v>
      </c>
      <c r="H31" s="459">
        <v>24</v>
      </c>
      <c r="I31" s="444">
        <f t="shared" ca="1" si="5"/>
        <v>2699202.8415072868</v>
      </c>
      <c r="J31" s="444">
        <f t="array" ref="J31">IFERROR(INDEX('Retirement Calculator'!J:J,MATCH('Isaac 401k'!N31,'Retirement Calculator'!A:A,0),0),0)</f>
        <v>31188.244538569645</v>
      </c>
      <c r="K31" s="444">
        <f t="shared" ca="1" si="2"/>
        <v>11116.727487369653</v>
      </c>
      <c r="L31" s="444">
        <f t="shared" ca="1" si="3"/>
        <v>2679131.3244560864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1505653.576222182</v>
      </c>
      <c r="C32" s="447">
        <f t="shared" si="0"/>
        <v>93845.679350227059</v>
      </c>
      <c r="D32" s="447">
        <f ca="1">SUMIF(G:G,25,K:K)</f>
        <v>74451.202335711569</v>
      </c>
      <c r="E32" s="447">
        <f t="shared" ca="1" si="1"/>
        <v>1486259.0992076665</v>
      </c>
      <c r="F32" s="431"/>
      <c r="G32" s="459">
        <v>3</v>
      </c>
      <c r="H32" s="459">
        <v>25</v>
      </c>
      <c r="I32" s="444">
        <f t="shared" ca="1" si="5"/>
        <v>2679131.3244560864</v>
      </c>
      <c r="J32" s="444">
        <f t="array" ref="J32">IFERROR(INDEX('Retirement Calculator'!J:J,MATCH('Isaac 401k'!N32,'Retirement Calculator'!A:A,0),0),0)</f>
        <v>31188.244538569645</v>
      </c>
      <c r="K32" s="444">
        <f t="shared" ca="1" si="2"/>
        <v>11033.096166322986</v>
      </c>
      <c r="L32" s="444">
        <f t="shared" ca="1" si="3"/>
        <v>2658976.1760838395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1486259.0992076665</v>
      </c>
      <c r="C33" s="447">
        <f t="shared" si="0"/>
        <v>93845.679350227059</v>
      </c>
      <c r="D33" s="447">
        <f ca="1">SUMIF(G:G,26,K:K)</f>
        <v>73458.944083225317</v>
      </c>
      <c r="E33" s="447">
        <f t="shared" ca="1" si="1"/>
        <v>1465872.3639406646</v>
      </c>
      <c r="F33" s="431"/>
      <c r="G33" s="459">
        <v>3</v>
      </c>
      <c r="H33" s="459">
        <v>26</v>
      </c>
      <c r="I33" s="444">
        <f t="shared" ca="1" si="5"/>
        <v>2658976.1760838395</v>
      </c>
      <c r="J33" s="444">
        <f t="array" ref="J33">IFERROR(INDEX('Retirement Calculator'!J:J,MATCH('Isaac 401k'!N33,'Retirement Calculator'!A:A,0),0),0)</f>
        <v>31188.244538569645</v>
      </c>
      <c r="K33" s="444">
        <f t="shared" ca="1" si="2"/>
        <v>10949.116381438624</v>
      </c>
      <c r="L33" s="444">
        <f t="shared" ca="1" si="3"/>
        <v>2638737.0479267081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1465872.3639406646</v>
      </c>
      <c r="C34" s="447">
        <f t="shared" si="0"/>
        <v>93845.679350227059</v>
      </c>
      <c r="D34" s="447">
        <f ca="1">SUMIF(G:G,27,K:K)</f>
        <v>72415.920015353055</v>
      </c>
      <c r="E34" s="447">
        <f t="shared" ca="1" si="1"/>
        <v>1444442.6046057905</v>
      </c>
      <c r="F34" s="431"/>
      <c r="G34" s="459">
        <v>3</v>
      </c>
      <c r="H34" s="459">
        <v>27</v>
      </c>
      <c r="I34" s="444">
        <f t="shared" ca="1" si="5"/>
        <v>2638737.0479267081</v>
      </c>
      <c r="J34" s="444">
        <f t="array" ref="J34">IFERROR(INDEX('Retirement Calculator'!J:J,MATCH('Isaac 401k'!N34,'Retirement Calculator'!A:A,0),0),0)</f>
        <v>31188.244538569645</v>
      </c>
      <c r="K34" s="444">
        <f t="shared" ca="1" si="2"/>
        <v>10864.786680783909</v>
      </c>
      <c r="L34" s="444">
        <f t="shared" ca="1" si="3"/>
        <v>2618413.5900689224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1444442.6046057905</v>
      </c>
      <c r="C35" s="447">
        <f t="shared" si="0"/>
        <v>93845.679350227059</v>
      </c>
      <c r="D35" s="447">
        <f ca="1">SUMIF(G:G,28,K:K)</f>
        <v>71319.532856632111</v>
      </c>
      <c r="E35" s="447">
        <f t="shared" ca="1" si="1"/>
        <v>1421916.4581121954</v>
      </c>
      <c r="F35" s="431"/>
      <c r="G35" s="459">
        <v>3</v>
      </c>
      <c r="H35" s="459">
        <v>28</v>
      </c>
      <c r="I35" s="444">
        <f t="shared" ca="1" si="5"/>
        <v>2618413.5900689224</v>
      </c>
      <c r="J35" s="444">
        <f t="array" ref="J35">IFERROR(INDEX('Retirement Calculator'!J:J,MATCH('Isaac 401k'!N35,'Retirement Calculator'!A:A,0),0),0)</f>
        <v>31188.244538569645</v>
      </c>
      <c r="K35" s="444">
        <f t="shared" ca="1" si="2"/>
        <v>10780.105606376468</v>
      </c>
      <c r="L35" s="444">
        <f t="shared" ca="1" si="3"/>
        <v>2598005.4511367292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1421916.4581121954</v>
      </c>
      <c r="C36" s="447">
        <f t="shared" si="0"/>
        <v>93845.679350227059</v>
      </c>
      <c r="D36" s="447">
        <f ca="1">SUMIF(G:G,29,K:K)</f>
        <v>70167.052450057832</v>
      </c>
      <c r="E36" s="447">
        <f t="shared" ca="1" si="1"/>
        <v>1398237.8312120261</v>
      </c>
      <c r="F36" s="431"/>
      <c r="G36" s="459">
        <v>3</v>
      </c>
      <c r="H36" s="459">
        <v>29</v>
      </c>
      <c r="I36" s="444">
        <f t="shared" ca="1" si="5"/>
        <v>2598005.4511367292</v>
      </c>
      <c r="J36" s="444">
        <f t="array" ref="J36">IFERROR(INDEX('Retirement Calculator'!J:J,MATCH('Isaac 401k'!N36,'Retirement Calculator'!A:A,0),0),0)</f>
        <v>31188.244538569645</v>
      </c>
      <c r="K36" s="444">
        <f t="shared" ca="1" si="2"/>
        <v>10695.071694158998</v>
      </c>
      <c r="L36" s="444">
        <f t="shared" ca="1" si="3"/>
        <v>2577512.2782923183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1398237.8312120261</v>
      </c>
      <c r="C37" s="447">
        <f t="shared" si="0"/>
        <v>93845.679350227059</v>
      </c>
      <c r="D37" s="447">
        <f ca="1">SUMIF(G:G,30,K:K)</f>
        <v>68955.608958611716</v>
      </c>
      <c r="E37" s="447">
        <f t="shared" ca="1" si="1"/>
        <v>1373347.7608204107</v>
      </c>
      <c r="F37" s="431"/>
      <c r="G37" s="459">
        <v>3</v>
      </c>
      <c r="H37" s="459">
        <v>30</v>
      </c>
      <c r="I37" s="444">
        <f t="shared" ca="1" si="5"/>
        <v>2577512.2782923183</v>
      </c>
      <c r="J37" s="444">
        <f t="array" ref="J37">IFERROR(INDEX('Retirement Calculator'!J:J,MATCH('Isaac 401k'!N37,'Retirement Calculator'!A:A,0),0),0)</f>
        <v>31188.244538569645</v>
      </c>
      <c r="K37" s="444">
        <f t="shared" ca="1" si="2"/>
        <v>10609.683473973952</v>
      </c>
      <c r="L37" s="444">
        <f t="shared" ca="1" si="3"/>
        <v>2556933.7172277225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1373347.7608204107</v>
      </c>
      <c r="C38" s="447">
        <f t="shared" si="0"/>
        <v>93845.679350227059</v>
      </c>
      <c r="D38" s="447">
        <f ca="1">SUMIF(G:G,31,K:K)</f>
        <v>67682.18571896675</v>
      </c>
      <c r="E38" s="447">
        <f t="shared" ca="1" si="1"/>
        <v>1347184.2671891502</v>
      </c>
      <c r="F38" s="431"/>
      <c r="G38" s="459">
        <v>3</v>
      </c>
      <c r="H38" s="459">
        <v>31</v>
      </c>
      <c r="I38" s="444">
        <f t="shared" ca="1" si="5"/>
        <v>2556933.7172277225</v>
      </c>
      <c r="J38" s="444">
        <f t="array" ref="J38">IFERROR(INDEX('Retirement Calculator'!J:J,MATCH('Isaac 401k'!N38,'Retirement Calculator'!A:A,0),0),0)</f>
        <v>31188.244538569645</v>
      </c>
      <c r="K38" s="444">
        <f t="shared" ca="1" si="2"/>
        <v>10523.939469538136</v>
      </c>
      <c r="L38" s="444">
        <f t="shared" ca="1" si="3"/>
        <v>2536269.4121586909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1347184.2671891502</v>
      </c>
      <c r="C39" s="447">
        <f t="shared" si="0"/>
        <v>93845.679350227059</v>
      </c>
      <c r="D39" s="447">
        <f ca="1">SUMIF(G:G,32,K:K)</f>
        <v>66343.611729574841</v>
      </c>
      <c r="E39" s="447">
        <f t="shared" ca="1" si="1"/>
        <v>1319682.1995684979</v>
      </c>
      <c r="F39" s="431"/>
      <c r="G39" s="459">
        <v>3</v>
      </c>
      <c r="H39" s="459">
        <v>32</v>
      </c>
      <c r="I39" s="444">
        <f t="shared" ca="1" si="5"/>
        <v>2536269.4121586909</v>
      </c>
      <c r="J39" s="444">
        <f t="array" ref="J39">IFERROR(INDEX('Retirement Calculator'!J:J,MATCH('Isaac 401k'!N39,'Retirement Calculator'!A:A,0),0),0)</f>
        <v>31188.244538569645</v>
      </c>
      <c r="K39" s="444">
        <f t="shared" ca="1" si="2"/>
        <v>10437.83819841717</v>
      </c>
      <c r="L39" s="444">
        <f t="shared" ca="1" si="3"/>
        <v>2515519.0058185384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1319682.1995684979</v>
      </c>
      <c r="C40" s="447">
        <f t="shared" si="0"/>
        <v>93845.679350227059</v>
      </c>
      <c r="D40" s="447">
        <f ca="1">SUMIF(G:G,33,K:K)</f>
        <v>64936.553754430504</v>
      </c>
      <c r="E40" s="447">
        <f t="shared" ca="1" si="1"/>
        <v>1290773.0739727013</v>
      </c>
      <c r="F40" s="431"/>
      <c r="G40" s="459">
        <v>3</v>
      </c>
      <c r="H40" s="459">
        <v>33</v>
      </c>
      <c r="I40" s="444">
        <f t="shared" ca="1" si="5"/>
        <v>2515519.0058185384</v>
      </c>
      <c r="J40" s="444">
        <f t="array" ref="J40">IFERROR(INDEX('Retirement Calculator'!J:J,MATCH('Isaac 401k'!N40,'Retirement Calculator'!A:A,0),0),0)</f>
        <v>31188.244538569645</v>
      </c>
      <c r="K40" s="444">
        <f t="shared" ca="1" si="2"/>
        <v>10351.37817199987</v>
      </c>
      <c r="L40" s="444">
        <f t="shared" ca="1" si="3"/>
        <v>2494682.1394519685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1290773.0739727013</v>
      </c>
      <c r="C41" s="447">
        <f t="shared" si="0"/>
        <v>93845.679350227059</v>
      </c>
      <c r="D41" s="447">
        <f ca="1">SUMIF(G:G,34,K:K)</f>
        <v>63457.50802284816</v>
      </c>
      <c r="E41" s="447">
        <f t="shared" ca="1" si="1"/>
        <v>1260384.9026453223</v>
      </c>
      <c r="F41" s="431"/>
      <c r="G41" s="459">
        <v>3</v>
      </c>
      <c r="H41" s="459">
        <v>34</v>
      </c>
      <c r="I41" s="444">
        <f t="shared" ca="1" si="5"/>
        <v>2494682.1394519685</v>
      </c>
      <c r="J41" s="444">
        <f t="array" ref="J41">IFERROR(INDEX('Retirement Calculator'!J:J,MATCH('Isaac 401k'!N41,'Retirement Calculator'!A:A,0),0),0)</f>
        <v>31188.244538569645</v>
      </c>
      <c r="K41" s="444">
        <f t="shared" ca="1" si="2"/>
        <v>10264.557895472495</v>
      </c>
      <c r="L41" s="444">
        <f t="shared" ca="1" si="3"/>
        <v>2473758.4528088709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1260384.9026453223</v>
      </c>
      <c r="C42" s="447">
        <f t="shared" si="0"/>
        <v>93845.679350227059</v>
      </c>
      <c r="D42" s="447">
        <f ca="1">SUMIF(G:G,35,K:K)</f>
        <v>61902.791504584173</v>
      </c>
      <c r="E42" s="447">
        <f t="shared" ca="1" si="1"/>
        <v>1228442.0147996794</v>
      </c>
      <c r="F42" s="431"/>
      <c r="G42" s="459">
        <v>3</v>
      </c>
      <c r="H42" s="459">
        <v>35</v>
      </c>
      <c r="I42" s="444">
        <f t="shared" ca="1" si="5"/>
        <v>2473758.4528088709</v>
      </c>
      <c r="J42" s="444">
        <f t="array" ref="J42">IFERROR(INDEX('Retirement Calculator'!J:J,MATCH('Isaac 401k'!N42,'Retirement Calculator'!A:A,0),0),0)</f>
        <v>31188.244538569645</v>
      </c>
      <c r="K42" s="444">
        <f t="shared" ca="1" si="2"/>
        <v>10177.375867792922</v>
      </c>
      <c r="L42" s="444">
        <f t="shared" ca="1" si="3"/>
        <v>2452747.584138094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1228442.0147996794</v>
      </c>
      <c r="C43" s="447">
        <f t="shared" si="0"/>
        <v>93845.679350227059</v>
      </c>
      <c r="D43" s="447">
        <f ca="1">SUMIF(G:G,36,K:K)</f>
        <v>60268.532738577727</v>
      </c>
      <c r="E43" s="447">
        <f t="shared" ca="1" si="1"/>
        <v>1194864.8681880301</v>
      </c>
      <c r="F43" s="431"/>
      <c r="G43" s="459">
        <v>3</v>
      </c>
      <c r="H43" s="459">
        <v>36</v>
      </c>
      <c r="I43" s="444">
        <f t="shared" ca="1" si="5"/>
        <v>2452747.584138094</v>
      </c>
      <c r="J43" s="444">
        <f t="array" ref="J43">IFERROR(INDEX('Retirement Calculator'!J:J,MATCH('Isaac 401k'!N43,'Retirement Calculator'!A:A,0),0),0)</f>
        <v>31188.244538569645</v>
      </c>
      <c r="K43" s="444">
        <f t="shared" ca="1" si="2"/>
        <v>10089.830581664684</v>
      </c>
      <c r="L43" s="444">
        <f t="shared" ca="1" si="3"/>
        <v>2431649.1701811887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1194864.8681880301</v>
      </c>
      <c r="C44" s="447">
        <f t="shared" si="0"/>
        <v>93845.679350227059</v>
      </c>
      <c r="D44" s="447">
        <f ca="1">SUMIF(G:G,37,K:K)</f>
        <v>58550.66219247254</v>
      </c>
      <c r="E44" s="447">
        <f t="shared" ca="1" si="1"/>
        <v>1159569.8510302755</v>
      </c>
      <c r="F44" s="431"/>
      <c r="G44" s="459">
        <v>4</v>
      </c>
      <c r="H44" s="459">
        <v>37</v>
      </c>
      <c r="I44" s="444">
        <f t="shared" ca="1" si="5"/>
        <v>2431649.1701811887</v>
      </c>
      <c r="J44" s="444">
        <f t="array" ref="J44">IFERROR(INDEX('Retirement Calculator'!J:J,MATCH('Isaac 401k'!N44,'Retirement Calculator'!A:A,0),0),0)</f>
        <v>31188.244538569645</v>
      </c>
      <c r="K44" s="444">
        <f t="shared" ca="1" si="2"/>
        <v>10001.920523510911</v>
      </c>
      <c r="L44" s="444">
        <f t="shared" ca="1" si="3"/>
        <v>2410462.8461661297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1159569.8510302755</v>
      </c>
      <c r="C45" s="447">
        <f t="shared" si="0"/>
        <v>93845.679350227059</v>
      </c>
      <c r="D45" s="447">
        <f ca="1">SUMIF(G:G,38,K:K)</f>
        <v>56744.902128913491</v>
      </c>
      <c r="E45" s="447">
        <f t="shared" ca="1" si="1"/>
        <v>1122469.0738089618</v>
      </c>
      <c r="F45" s="431"/>
      <c r="G45" s="459">
        <v>4</v>
      </c>
      <c r="H45" s="459">
        <v>38</v>
      </c>
      <c r="I45" s="444">
        <f t="shared" ca="1" si="5"/>
        <v>2410462.8461661297</v>
      </c>
      <c r="J45" s="444">
        <f t="array" ref="J45">IFERROR(INDEX('Retirement Calculator'!J:J,MATCH('Isaac 401k'!N45,'Retirement Calculator'!A:A,0),0),0)</f>
        <v>31188.244538569645</v>
      </c>
      <c r="K45" s="444">
        <f t="shared" ca="1" si="2"/>
        <v>9913.6441734481668</v>
      </c>
      <c r="L45" s="444">
        <f t="shared" ca="1" si="3"/>
        <v>2389188.2458010078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1122469.0738089618</v>
      </c>
      <c r="C46" s="447">
        <f t="shared" si="0"/>
        <v>93845.679350227059</v>
      </c>
      <c r="D46" s="447">
        <f ca="1">SUMIF(G:G,39,K:K)</f>
        <v>54846.755953383719</v>
      </c>
      <c r="E46" s="447">
        <f t="shared" ca="1" si="1"/>
        <v>1083470.1504121183</v>
      </c>
      <c r="F46" s="431"/>
      <c r="G46" s="459">
        <v>4</v>
      </c>
      <c r="H46" s="459">
        <v>39</v>
      </c>
      <c r="I46" s="444">
        <f t="shared" ca="1" si="5"/>
        <v>2389188.2458010078</v>
      </c>
      <c r="J46" s="444">
        <f t="array" ref="J46">IFERROR(INDEX('Retirement Calculator'!J:J,MATCH('Isaac 401k'!N46,'Retirement Calculator'!A:A,0),0),0)</f>
        <v>31188.244538569645</v>
      </c>
      <c r="K46" s="444">
        <f t="shared" ca="1" si="2"/>
        <v>9825.000005260159</v>
      </c>
      <c r="L46" s="444">
        <f t="shared" ca="1" si="3"/>
        <v>2367825.0012676981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1083470.1504121183</v>
      </c>
      <c r="C47" s="447">
        <f t="shared" si="0"/>
        <v>93845.679350227059</v>
      </c>
      <c r="D47" s="447">
        <f ca="1">SUMIF(G:G,40,K:K)</f>
        <v>52851.497017056878</v>
      </c>
      <c r="E47" s="447">
        <f t="shared" ca="1" si="1"/>
        <v>1042475.9680789481</v>
      </c>
      <c r="F47" s="431"/>
      <c r="G47" s="459">
        <v>4</v>
      </c>
      <c r="H47" s="459">
        <v>40</v>
      </c>
      <c r="I47" s="444">
        <f t="shared" ca="1" si="5"/>
        <v>2367825.0012676981</v>
      </c>
      <c r="J47" s="444">
        <f t="array" ref="J47">IFERROR(INDEX('Retirement Calculator'!J:J,MATCH('Isaac 401k'!N47,'Retirement Calculator'!A:A,0),0),0)</f>
        <v>31188.244538569645</v>
      </c>
      <c r="K47" s="444">
        <f t="shared" ca="1" si="2"/>
        <v>9735.9864863713683</v>
      </c>
      <c r="L47" s="444">
        <f t="shared" ca="1" si="3"/>
        <v>2346372.7432154994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1042475.9680789481</v>
      </c>
      <c r="C48" s="447">
        <f t="shared" si="0"/>
        <v>93845.679350227059</v>
      </c>
      <c r="D48" s="447">
        <f ca="1">SUMIF(G:G,41,K:K)</f>
        <v>50754.156846782054</v>
      </c>
      <c r="E48" s="447">
        <f t="shared" ca="1" si="1"/>
        <v>999384.44557550305</v>
      </c>
      <c r="F48" s="431"/>
      <c r="G48" s="459">
        <v>4</v>
      </c>
      <c r="H48" s="459">
        <v>41</v>
      </c>
      <c r="I48" s="444">
        <f t="shared" ca="1" si="5"/>
        <v>2346372.7432154994</v>
      </c>
      <c r="J48" s="444">
        <f t="array" ref="J48">IFERROR(INDEX('Retirement Calculator'!J:J,MATCH('Isaac 401k'!N48,'Retirement Calculator'!A:A,0),0),0)</f>
        <v>31188.244538569645</v>
      </c>
      <c r="K48" s="444">
        <f t="shared" ca="1" si="2"/>
        <v>9646.6020778205402</v>
      </c>
      <c r="L48" s="444">
        <f t="shared" ca="1" si="3"/>
        <v>2324831.10075475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999384.44557550305</v>
      </c>
      <c r="C49" s="447">
        <f t="shared" si="0"/>
        <v>93845.679350227059</v>
      </c>
      <c r="D49" s="447">
        <f ca="1">SUMIF(G:G,42,K:K)</f>
        <v>48549.512772892405</v>
      </c>
      <c r="E49" s="447">
        <f t="shared" ca="1" si="1"/>
        <v>954088.27899816842</v>
      </c>
      <c r="F49" s="431"/>
      <c r="G49" s="459">
        <v>4</v>
      </c>
      <c r="H49" s="459">
        <v>42</v>
      </c>
      <c r="I49" s="444">
        <f t="shared" ca="1" si="5"/>
        <v>2324831.10075475</v>
      </c>
      <c r="J49" s="444">
        <f t="array" ref="J49">IFERROR(INDEX('Retirement Calculator'!J:J,MATCH('Isaac 401k'!N49,'Retirement Calculator'!A:A,0),0),0)</f>
        <v>31188.244538569645</v>
      </c>
      <c r="K49" s="444">
        <f t="shared" ca="1" si="2"/>
        <v>9556.8452342340843</v>
      </c>
      <c r="L49" s="444">
        <f t="shared" ca="1" si="3"/>
        <v>2303199.701450414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954088.27899816842</v>
      </c>
      <c r="C50" s="447">
        <f t="shared" si="0"/>
        <v>93845.679350227059</v>
      </c>
      <c r="D50" s="447">
        <f ca="1">SUMIF(G:G,43,K:K)</f>
        <v>46232.074924028835</v>
      </c>
      <c r="E50" s="447">
        <f t="shared" ca="1" si="1"/>
        <v>906474.67457197013</v>
      </c>
      <c r="F50" s="431"/>
      <c r="G50" s="459">
        <v>4</v>
      </c>
      <c r="H50" s="459">
        <v>43</v>
      </c>
      <c r="I50" s="444">
        <f t="shared" ca="1" si="5"/>
        <v>2303199.701450414</v>
      </c>
      <c r="J50" s="444">
        <f t="array" ref="J50">IFERROR(INDEX('Retirement Calculator'!J:J,MATCH('Isaac 401k'!N50,'Retirement Calculator'!A:A,0),0),0)</f>
        <v>30412.244538569641</v>
      </c>
      <c r="K50" s="444">
        <f t="shared" ca="1" si="2"/>
        <v>9469.9477371326848</v>
      </c>
      <c r="L50" s="444">
        <f t="shared" ca="1" si="3"/>
        <v>2282257.4046489769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906474.67457197013</v>
      </c>
      <c r="C51" s="447">
        <f t="shared" si="0"/>
        <v>93845.679350227059</v>
      </c>
      <c r="D51" s="447">
        <f ca="1">SUMIF(G:G,44,K:K)</f>
        <v>43796.07255659443</v>
      </c>
      <c r="E51" s="447">
        <f t="shared" ca="1" si="1"/>
        <v>856425.06777833751</v>
      </c>
      <c r="F51" s="431"/>
      <c r="G51" s="459">
        <v>4</v>
      </c>
      <c r="H51" s="459">
        <v>44</v>
      </c>
      <c r="I51" s="444">
        <f t="shared" ca="1" si="5"/>
        <v>2282257.4046489769</v>
      </c>
      <c r="J51" s="444">
        <f t="array" ref="J51">IFERROR(INDEX('Retirement Calculator'!J:J,MATCH('Isaac 401k'!N51,'Retirement Calculator'!A:A,0),0),0)</f>
        <v>30412.244538569641</v>
      </c>
      <c r="K51" s="444">
        <f t="shared" ca="1" si="2"/>
        <v>9382.6881671266965</v>
      </c>
      <c r="L51" s="444">
        <f t="shared" ca="1" si="3"/>
        <v>2261227.8482775339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856425.06777833751</v>
      </c>
      <c r="C52" s="447">
        <f t="shared" si="0"/>
        <v>93845.679350227059</v>
      </c>
      <c r="D52" s="447">
        <f ca="1">SUMIF(G:G,45,K:K)</f>
        <v>41235.43968479769</v>
      </c>
      <c r="E52" s="447">
        <f t="shared" ca="1" si="1"/>
        <v>803814.82811290806</v>
      </c>
      <c r="F52" s="431"/>
      <c r="G52" s="459">
        <v>4</v>
      </c>
      <c r="H52" s="459">
        <v>45</v>
      </c>
      <c r="I52" s="444">
        <f t="shared" ca="1" si="5"/>
        <v>2261227.8482775339</v>
      </c>
      <c r="J52" s="444">
        <f t="array" ref="J52">IFERROR(INDEX('Retirement Calculator'!J:J,MATCH('Isaac 401k'!N52,'Retirement Calculator'!A:A,0),0),0)</f>
        <v>30412.244538569641</v>
      </c>
      <c r="K52" s="444">
        <f t="shared" ca="1" si="2"/>
        <v>9295.0650155790172</v>
      </c>
      <c r="L52" s="444">
        <f t="shared" ca="1" si="3"/>
        <v>2240110.6687545432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803814.82811290806</v>
      </c>
      <c r="C53" s="447">
        <f t="shared" si="0"/>
        <v>93845.679350227059</v>
      </c>
      <c r="D53" s="447">
        <f ca="1">SUMIF(G:G,46,K:K)</f>
        <v>38543.799975501483</v>
      </c>
      <c r="E53" s="447">
        <f t="shared" ca="1" si="1"/>
        <v>748512.94873818255</v>
      </c>
      <c r="F53" s="431"/>
      <c r="G53" s="459">
        <v>4</v>
      </c>
      <c r="H53" s="459">
        <v>46</v>
      </c>
      <c r="I53" s="444">
        <f t="shared" ca="1" si="5"/>
        <v>2240110.6687545432</v>
      </c>
      <c r="J53" s="444">
        <f t="array" ref="J53">IFERROR(INDEX('Retirement Calculator'!J:J,MATCH('Isaac 401k'!N53,'Retirement Calculator'!A:A,0),0),0)</f>
        <v>30412.244538569641</v>
      </c>
      <c r="K53" s="444">
        <f t="shared" ca="1" si="2"/>
        <v>9207.0767675665556</v>
      </c>
      <c r="L53" s="444">
        <f t="shared" ca="1" si="3"/>
        <v>2218905.50098354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748512.94873818255</v>
      </c>
      <c r="C54" s="447">
        <f t="shared" si="0"/>
        <v>93845.679350227059</v>
      </c>
      <c r="D54" s="447">
        <f ca="1">SUMIF(G:G,47,K:K)</f>
        <v>35714.450870263834</v>
      </c>
      <c r="E54" s="447">
        <f t="shared" ca="1" si="1"/>
        <v>690381.7202582194</v>
      </c>
      <c r="F54" s="431"/>
      <c r="G54" s="459">
        <v>4</v>
      </c>
      <c r="H54" s="459">
        <v>47</v>
      </c>
      <c r="I54" s="444">
        <f t="shared" ca="1" si="5"/>
        <v>2218905.50098354</v>
      </c>
      <c r="J54" s="444">
        <f t="array" ref="J54">IFERROR(INDEX('Retirement Calculator'!J:J,MATCH('Isaac 401k'!N54,'Retirement Calculator'!A:A,0),0),0)</f>
        <v>30412.244538569641</v>
      </c>
      <c r="K54" s="444">
        <f t="shared" ca="1" si="2"/>
        <v>9118.7219018540418</v>
      </c>
      <c r="L54" s="444">
        <f t="shared" ca="1" si="3"/>
        <v>2197611.9783468242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690381.7202582194</v>
      </c>
      <c r="C55" s="447">
        <f t="shared" si="0"/>
        <v>93845.679350227059</v>
      </c>
      <c r="D55" s="447">
        <f ca="1">SUMIF(G:G,48,K:K)</f>
        <v>32740.346895032249</v>
      </c>
      <c r="E55" s="447">
        <f t="shared" ca="1" si="1"/>
        <v>629276.3878030245</v>
      </c>
      <c r="F55" s="431"/>
      <c r="G55" s="459">
        <v>4</v>
      </c>
      <c r="H55" s="459">
        <v>48</v>
      </c>
      <c r="I55" s="444">
        <f t="shared" ca="1" si="5"/>
        <v>2197611.9783468242</v>
      </c>
      <c r="J55" s="444">
        <f t="array" ref="J55">IFERROR(INDEX('Retirement Calculator'!J:J,MATCH('Isaac 401k'!N55,'Retirement Calculator'!A:A,0),0),0)</f>
        <v>30412.244538569641</v>
      </c>
      <c r="K55" s="444">
        <f t="shared" ca="1" si="2"/>
        <v>9029.998890867726</v>
      </c>
      <c r="L55" s="444">
        <f t="shared" ca="1" si="3"/>
        <v>2176229.7326991223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629276.3878030245</v>
      </c>
      <c r="C56" s="447">
        <f t="shared" si="0"/>
        <v>93845.679350227059</v>
      </c>
      <c r="D56" s="447">
        <f ca="1">SUMIF(G:G,49,K:K)</f>
        <v>29614.082115930221</v>
      </c>
      <c r="E56" s="447">
        <f t="shared" ca="1" si="1"/>
        <v>565044.79056872777</v>
      </c>
      <c r="F56" s="431"/>
      <c r="G56" s="459">
        <f>G55+1</f>
        <v>5</v>
      </c>
      <c r="H56" s="459">
        <v>49</v>
      </c>
      <c r="I56" s="444">
        <f t="shared" ca="1" si="5"/>
        <v>2176229.7326991223</v>
      </c>
      <c r="J56" s="444">
        <f t="array" ref="J56">IFERROR(INDEX('Retirement Calculator'!J:J,MATCH('Isaac 401k'!N56,'Retirement Calculator'!A:A,0),0),0)</f>
        <v>30412.244538569641</v>
      </c>
      <c r="K56" s="444">
        <f t="shared" ca="1" si="2"/>
        <v>8940.9062006689692</v>
      </c>
      <c r="L56" s="444">
        <f t="shared" ca="1" si="3"/>
        <v>2154758.3943612212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565044.79056872777</v>
      </c>
      <c r="C57" s="447">
        <f t="shared" si="0"/>
        <v>93845.679350227059</v>
      </c>
      <c r="D57" s="447">
        <f ca="1">SUMIF(G:G,50,K:K)</f>
        <v>26327.871697448503</v>
      </c>
      <c r="E57" s="447">
        <f t="shared" ca="1" si="1"/>
        <v>497526.98291594919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2154758.3943612212</v>
      </c>
      <c r="J57" s="444">
        <f t="array" ref="J57">IFERROR(INDEX('Retirement Calculator'!J:J,MATCH('Isaac 401k'!N57,'Retirement Calculator'!A:A,0),0),0)</f>
        <v>30412.244538569641</v>
      </c>
      <c r="K57" s="444">
        <f t="shared" ca="1" si="2"/>
        <v>8851.4422909277146</v>
      </c>
      <c r="L57" s="444">
        <f t="shared" ca="1" si="3"/>
        <v>2133197.5921135792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497526.98291594919</v>
      </c>
      <c r="C58" s="447">
        <f t="shared" si="0"/>
        <v>93845.679350227059</v>
      </c>
      <c r="D58" s="447">
        <f ca="1">SUMIF(G:G,51,K:K)</f>
        <v>22873.53251711854</v>
      </c>
      <c r="E58" s="447">
        <f t="shared" ca="1" si="1"/>
        <v>426554.83608284069</v>
      </c>
      <c r="F58" s="431"/>
      <c r="G58" s="459">
        <f t="shared" si="8"/>
        <v>5</v>
      </c>
      <c r="H58" s="459">
        <v>51</v>
      </c>
      <c r="I58" s="444">
        <f t="shared" ca="1" si="5"/>
        <v>2133197.5921135792</v>
      </c>
      <c r="J58" s="444">
        <f t="array" ref="J58">IFERROR(INDEX('Retirement Calculator'!J:J,MATCH('Isaac 401k'!N58,'Retirement Calculator'!A:A,0),0),0)</f>
        <v>30412.244538569641</v>
      </c>
      <c r="K58" s="444">
        <f t="shared" ca="1" si="2"/>
        <v>8761.6056148958723</v>
      </c>
      <c r="L58" s="444">
        <f t="shared" ca="1" si="3"/>
        <v>2111546.9531899053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426554.83608284069</v>
      </c>
      <c r="C59" s="447">
        <f t="shared" si="0"/>
        <v>93845.679350227059</v>
      </c>
      <c r="D59" s="447">
        <f ca="1">SUMIF(G:G,52,K:K)</f>
        <v>19242.462788395667</v>
      </c>
      <c r="E59" s="447">
        <f t="shared" ca="1" si="1"/>
        <v>351951.61952100927</v>
      </c>
      <c r="F59" s="431"/>
      <c r="G59" s="459">
        <f t="shared" si="8"/>
        <v>5</v>
      </c>
      <c r="H59" s="459">
        <v>52</v>
      </c>
      <c r="I59" s="444">
        <f t="shared" ca="1" si="5"/>
        <v>2111546.9531899053</v>
      </c>
      <c r="J59" s="444">
        <f t="array" ref="J59">IFERROR(INDEX('Retirement Calculator'!J:J,MATCH('Isaac 401k'!N59,'Retirement Calculator'!A:A,0),0),0)</f>
        <v>30412.244538569641</v>
      </c>
      <c r="K59" s="444">
        <f t="shared" ca="1" si="2"/>
        <v>8671.3946193805659</v>
      </c>
      <c r="L59" s="444">
        <f t="shared" ca="1" si="3"/>
        <v>2089806.1032707163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351951.61952100927</v>
      </c>
      <c r="C60" s="447">
        <f t="shared" si="0"/>
        <v>93845.679350227059</v>
      </c>
      <c r="D60" s="447">
        <f ca="1">SUMIF(G:G,53,K:K)</f>
        <v>15425.620641010421</v>
      </c>
      <c r="E60" s="447">
        <f t="shared" ca="1" si="1"/>
        <v>273531.56081179262</v>
      </c>
      <c r="F60" s="431"/>
      <c r="G60" s="459">
        <f t="shared" si="8"/>
        <v>5</v>
      </c>
      <c r="H60" s="459">
        <v>53</v>
      </c>
      <c r="I60" s="444">
        <f t="shared" ca="1" si="5"/>
        <v>2089806.1032707163</v>
      </c>
      <c r="J60" s="444">
        <f t="array" ref="J60">IFERROR(INDEX('Retirement Calculator'!J:J,MATCH('Isaac 401k'!N60,'Retirement Calculator'!A:A,0),0),0)</f>
        <v>30412.244538569641</v>
      </c>
      <c r="K60" s="444">
        <f t="shared" ca="1" si="2"/>
        <v>8580.8077447172782</v>
      </c>
      <c r="L60" s="444">
        <f t="shared" ca="1" si="3"/>
        <v>2067974.6664768639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273531.56081179262</v>
      </c>
      <c r="C61" s="447">
        <f t="shared" si="0"/>
        <v>93845.679350227059</v>
      </c>
      <c r="D61" s="447">
        <f ca="1">SUMIF(G:G,54,K:K)</f>
        <v>11413.50160544995</v>
      </c>
      <c r="E61" s="447">
        <f t="shared" ca="1" si="1"/>
        <v>191099.3830670155</v>
      </c>
      <c r="F61" s="431"/>
      <c r="G61" s="459">
        <f t="shared" si="8"/>
        <v>5</v>
      </c>
      <c r="H61" s="459">
        <v>54</v>
      </c>
      <c r="I61" s="444">
        <f t="shared" ca="1" si="5"/>
        <v>2067974.6664768639</v>
      </c>
      <c r="J61" s="444">
        <f t="array" ref="J61">IFERROR(INDEX('Retirement Calculator'!J:J,MATCH('Isaac 401k'!N61,'Retirement Calculator'!A:A,0),0),0)</f>
        <v>30412.244538569641</v>
      </c>
      <c r="K61" s="444">
        <f t="shared" ca="1" si="2"/>
        <v>8489.8434247428922</v>
      </c>
      <c r="L61" s="444">
        <f t="shared" ca="1" si="3"/>
        <v>2046052.2653630371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191099.3830670155</v>
      </c>
      <c r="C62" s="447">
        <f t="shared" si="0"/>
        <v>93845.679350227059</v>
      </c>
      <c r="D62" s="447">
        <f ca="1">SUMIF(G:G,55,K:K)</f>
        <v>7196.1149455027817</v>
      </c>
      <c r="E62" s="447">
        <f t="shared" ca="1" si="1"/>
        <v>104449.81866229122</v>
      </c>
      <c r="F62" s="431"/>
      <c r="G62" s="459">
        <f t="shared" si="8"/>
        <v>5</v>
      </c>
      <c r="H62" s="459">
        <v>55</v>
      </c>
      <c r="I62" s="444">
        <f t="shared" ca="1" si="5"/>
        <v>2046052.2653630371</v>
      </c>
      <c r="J62" s="444">
        <f t="array" ref="J62">IFERROR(INDEX('Retirement Calculator'!J:J,MATCH('Isaac 401k'!N62,'Retirement Calculator'!A:A,0),0),0)</f>
        <v>30412.244538569641</v>
      </c>
      <c r="K62" s="444">
        <f t="shared" ca="1" si="2"/>
        <v>8398.500086768614</v>
      </c>
      <c r="L62" s="444">
        <f t="shared" ca="1" si="3"/>
        <v>2024038.5209112361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104449.81866229122</v>
      </c>
      <c r="C63" s="447">
        <f t="shared" si="0"/>
        <v>93845.679350227059</v>
      </c>
      <c r="D63" s="447">
        <f ca="1">SUMIF(G:G,56,K:K)</f>
        <v>2762.9587799316132</v>
      </c>
      <c r="E63" s="447">
        <f t="shared" ca="1" si="1"/>
        <v>13367.098091995773</v>
      </c>
      <c r="F63" s="431"/>
      <c r="G63" s="459">
        <f t="shared" si="8"/>
        <v>5</v>
      </c>
      <c r="H63" s="459">
        <v>56</v>
      </c>
      <c r="I63" s="444">
        <f t="shared" ca="1" si="5"/>
        <v>2024038.5209112361</v>
      </c>
      <c r="J63" s="444">
        <f t="array" ref="J63">IFERROR(INDEX('Retirement Calculator'!J:J,MATCH('Isaac 401k'!N63,'Retirement Calculator'!A:A,0),0),0)</f>
        <v>30412.244538569641</v>
      </c>
      <c r="K63" s="444">
        <f t="shared" ca="1" si="2"/>
        <v>8306.7761515527764</v>
      </c>
      <c r="L63" s="444">
        <f t="shared" ca="1" si="3"/>
        <v>2001933.0525242193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13367.098091995773</v>
      </c>
      <c r="C64" s="447">
        <f t="shared" si="0"/>
        <v>93845.679350227059</v>
      </c>
      <c r="D64" s="447">
        <f ca="1">SUMIF(G:G,57,K:K)</f>
        <v>-1897.0060686762811</v>
      </c>
      <c r="E64" s="447">
        <f t="shared" ca="1" si="1"/>
        <v>-82375.587326907567</v>
      </c>
      <c r="F64" s="431"/>
      <c r="G64" s="459">
        <f t="shared" si="8"/>
        <v>5</v>
      </c>
      <c r="H64" s="459">
        <v>57</v>
      </c>
      <c r="I64" s="444">
        <f t="shared" ca="1" si="5"/>
        <v>2001933.0525242193</v>
      </c>
      <c r="J64" s="444">
        <f t="array" ref="J64">IFERROR(INDEX('Retirement Calculator'!J:J,MATCH('Isaac 401k'!N64,'Retirement Calculator'!A:A,0),0),0)</f>
        <v>30412.244538569641</v>
      </c>
      <c r="K64" s="444">
        <f t="shared" ca="1" si="2"/>
        <v>8214.6700332735418</v>
      </c>
      <c r="L64" s="444">
        <f t="shared" ca="1" si="3"/>
        <v>1979735.4780189232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-82375.587326907567</v>
      </c>
      <c r="C65" s="447">
        <f t="shared" si="0"/>
        <v>93845.679350227059</v>
      </c>
      <c r="D65" s="447">
        <f ca="1">SUMIF(G:G,58,K:K)</f>
        <v>-6795.3835630011199</v>
      </c>
      <c r="E65" s="447">
        <f t="shared" ca="1" si="1"/>
        <v>-183016.65024013573</v>
      </c>
      <c r="F65" s="431"/>
      <c r="G65" s="459">
        <f t="shared" si="8"/>
        <v>5</v>
      </c>
      <c r="H65" s="459">
        <v>58</v>
      </c>
      <c r="I65" s="444">
        <f t="shared" ca="1" si="5"/>
        <v>1979735.4780189232</v>
      </c>
      <c r="J65" s="444">
        <f t="array" ref="J65">IFERROR(INDEX('Retirement Calculator'!J:J,MATCH('Isaac 401k'!N65,'Retirement Calculator'!A:A,0),0),0)</f>
        <v>30412.244538569641</v>
      </c>
      <c r="K65" s="444">
        <f t="shared" ca="1" si="2"/>
        <v>8122.1801395014736</v>
      </c>
      <c r="L65" s="444">
        <f t="shared" ca="1" si="3"/>
        <v>1957445.4136198552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-183016.65024013573</v>
      </c>
      <c r="C66" s="447">
        <f t="shared" si="0"/>
        <v>93845.679350227059</v>
      </c>
      <c r="D66" s="447">
        <f ca="1">SUMIF(G:G,59,K:K)</f>
        <v>-11944.371346476788</v>
      </c>
      <c r="E66" s="447">
        <f t="shared" ca="1" si="1"/>
        <v>-288806.70093683957</v>
      </c>
      <c r="F66" s="431"/>
      <c r="G66" s="459">
        <f t="shared" si="8"/>
        <v>5</v>
      </c>
      <c r="H66" s="459">
        <v>59</v>
      </c>
      <c r="I66" s="444">
        <f t="shared" ca="1" si="5"/>
        <v>1957445.4136198552</v>
      </c>
      <c r="J66" s="444">
        <f t="array" ref="J66">IFERROR(INDEX('Retirement Calculator'!J:J,MATCH('Isaac 401k'!N66,'Retirement Calculator'!A:A,0),0),0)</f>
        <v>30412.244538569641</v>
      </c>
      <c r="K66" s="444">
        <f t="shared" ca="1" si="2"/>
        <v>8029.304871172023</v>
      </c>
      <c r="L66" s="444">
        <f t="shared" ca="1" si="3"/>
        <v>1935062.4739524575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-288806.70093683957</v>
      </c>
      <c r="C67" s="447">
        <f t="shared" si="0"/>
        <v>93845.679350227059</v>
      </c>
      <c r="D67" s="447">
        <f t="shared" ref="D67:D136" ca="1" si="9">SUMIF(G:G,60,K:K)</f>
        <v>-17356.791117124929</v>
      </c>
      <c r="E67" s="447">
        <f t="shared" ca="1" si="1"/>
        <v>-400009.17140419153</v>
      </c>
      <c r="F67" s="431"/>
      <c r="G67" s="459">
        <f t="shared" si="8"/>
        <v>5</v>
      </c>
      <c r="H67" s="459">
        <v>60</v>
      </c>
      <c r="I67" s="444">
        <f t="shared" ca="1" si="5"/>
        <v>1935062.4739524575</v>
      </c>
      <c r="J67" s="444">
        <f t="array" ref="J67">IFERROR(INDEX('Retirement Calculator'!J:J,MATCH('Isaac 401k'!N67,'Retirement Calculator'!A:A,0),0),0)</f>
        <v>30412.244538569641</v>
      </c>
      <c r="K67" s="444">
        <f t="shared" ca="1" si="2"/>
        <v>7936.0426225578658</v>
      </c>
      <c r="L67" s="444">
        <f t="shared" ca="1" si="3"/>
        <v>1912586.2720364458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-400009.17140419153</v>
      </c>
      <c r="C68" s="447">
        <f t="shared" si="0"/>
        <v>93845.679350227059</v>
      </c>
      <c r="D68" s="447">
        <f t="shared" ca="1" si="9"/>
        <v>-17356.791117124929</v>
      </c>
      <c r="E68" s="447">
        <f t="shared" ca="1" si="1"/>
        <v>-511211.64187154348</v>
      </c>
      <c r="F68" s="431"/>
      <c r="G68" s="459">
        <f>G67+1</f>
        <v>6</v>
      </c>
      <c r="H68" s="459">
        <v>61</v>
      </c>
      <c r="I68" s="444">
        <f t="shared" ca="1" si="5"/>
        <v>1912586.2720364458</v>
      </c>
      <c r="J68" s="444">
        <f t="array" ref="J68">IFERROR(INDEX('Retirement Calculator'!J:J,MATCH('Isaac 401k'!N68,'Retirement Calculator'!A:A,0),0),0)</f>
        <v>30412.244538569641</v>
      </c>
      <c r="K68" s="444">
        <f t="shared" ca="1" si="2"/>
        <v>7842.391781241151</v>
      </c>
      <c r="L68" s="444">
        <f t="shared" ca="1" si="3"/>
        <v>1890016.4192791174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-511211.64187154348</v>
      </c>
      <c r="C69" s="447">
        <f t="shared" si="0"/>
        <v>93845.679350227059</v>
      </c>
      <c r="D69" s="447">
        <f t="shared" ca="1" si="9"/>
        <v>-17356.791117124929</v>
      </c>
      <c r="E69" s="447">
        <f t="shared" ca="1" si="1"/>
        <v>-622414.11233889544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1890016.4192791174</v>
      </c>
      <c r="J69" s="444">
        <f t="array" ref="J69">IFERROR(INDEX('Retirement Calculator'!J:J,MATCH('Isaac 401k'!N69,'Retirement Calculator'!A:A,0),0),0)</f>
        <v>30412.244538569641</v>
      </c>
      <c r="K69" s="444">
        <f t="shared" ca="1" si="2"/>
        <v>7748.3507280856147</v>
      </c>
      <c r="L69" s="444">
        <f t="shared" ca="1" si="3"/>
        <v>1867352.5254686335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-622414.11233889544</v>
      </c>
      <c r="C70" s="447">
        <f t="shared" si="0"/>
        <v>93845.679350227059</v>
      </c>
      <c r="D70" s="447">
        <f t="shared" ca="1" si="9"/>
        <v>-17356.791117124929</v>
      </c>
      <c r="E70" s="447">
        <f t="shared" ca="1" si="1"/>
        <v>-733616.58280624752</v>
      </c>
      <c r="F70" s="431"/>
      <c r="G70" s="459">
        <f t="shared" si="10"/>
        <v>6</v>
      </c>
      <c r="H70" s="459">
        <v>63</v>
      </c>
      <c r="I70" s="444">
        <f t="shared" ca="1" si="5"/>
        <v>1867352.5254686335</v>
      </c>
      <c r="J70" s="444">
        <f t="array" ref="J70">IFERROR(INDEX('Retirement Calculator'!J:J,MATCH('Isaac 401k'!N70,'Retirement Calculator'!A:A,0),0),0)</f>
        <v>30412.244538569641</v>
      </c>
      <c r="K70" s="444">
        <f t="shared" ca="1" si="2"/>
        <v>7653.9178372085989</v>
      </c>
      <c r="L70" s="444">
        <f t="shared" ca="1" si="3"/>
        <v>1844594.1987672725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-733616.58280624752</v>
      </c>
      <c r="C71" s="447">
        <f t="shared" si="0"/>
        <v>93845.679350227059</v>
      </c>
      <c r="D71" s="447">
        <f t="shared" ca="1" si="9"/>
        <v>-17356.791117124929</v>
      </c>
      <c r="E71" s="447">
        <f t="shared" ca="1" si="1"/>
        <v>-844819.05327359959</v>
      </c>
      <c r="F71" s="431"/>
      <c r="G71" s="459">
        <f t="shared" si="10"/>
        <v>6</v>
      </c>
      <c r="H71" s="459">
        <v>64</v>
      </c>
      <c r="I71" s="444">
        <f t="shared" ca="1" si="5"/>
        <v>1844594.1987672725</v>
      </c>
      <c r="J71" s="444">
        <f t="array" ref="J71">IFERROR(INDEX('Retirement Calculator'!J:J,MATCH('Isaac 401k'!N71,'Retirement Calculator'!A:A,0),0),0)</f>
        <v>30412.244538569641</v>
      </c>
      <c r="K71" s="444">
        <f t="shared" ca="1" si="2"/>
        <v>7559.0914759529287</v>
      </c>
      <c r="L71" s="444">
        <f t="shared" ca="1" si="3"/>
        <v>1821741.0457046558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-844819.05327359959</v>
      </c>
      <c r="C72" s="447">
        <f t="shared" si="0"/>
        <v>93845.679350227059</v>
      </c>
      <c r="D72" s="447">
        <f t="shared" ca="1" si="9"/>
        <v>-17356.791117124929</v>
      </c>
      <c r="E72" s="447">
        <f t="shared" ca="1" si="1"/>
        <v>-956021.52374095167</v>
      </c>
      <c r="F72" s="431"/>
      <c r="G72" s="459">
        <f t="shared" si="10"/>
        <v>6</v>
      </c>
      <c r="H72" s="459">
        <v>65</v>
      </c>
      <c r="I72" s="444">
        <f t="shared" ca="1" si="5"/>
        <v>1821741.0457046558</v>
      </c>
      <c r="J72" s="444">
        <f t="array" ref="J72">IFERROR(INDEX('Retirement Calculator'!J:J,MATCH('Isaac 401k'!N72,'Retirement Calculator'!A:A,0),0),0)</f>
        <v>30412.244538569641</v>
      </c>
      <c r="K72" s="444">
        <f t="shared" ca="1" si="2"/>
        <v>7463.8700048586916</v>
      </c>
      <c r="L72" s="444">
        <f t="shared" ca="1" si="3"/>
        <v>1798792.6711709448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-956021.52374095167</v>
      </c>
      <c r="C73" s="447">
        <f t="shared" si="0"/>
        <v>93845.679350227059</v>
      </c>
      <c r="D73" s="447">
        <f t="shared" ca="1" si="9"/>
        <v>-17356.791117124929</v>
      </c>
      <c r="E73" s="447">
        <f t="shared" ca="1" si="1"/>
        <v>-1067223.9942083037</v>
      </c>
      <c r="F73" s="431"/>
      <c r="G73" s="459">
        <f t="shared" si="10"/>
        <v>6</v>
      </c>
      <c r="H73" s="459">
        <v>66</v>
      </c>
      <c r="I73" s="444">
        <f t="shared" ca="1" si="5"/>
        <v>1798792.6711709448</v>
      </c>
      <c r="J73" s="444">
        <f t="array" ref="J73">IFERROR(INDEX('Retirement Calculator'!J:J,MATCH('Isaac 401k'!N73,'Retirement Calculator'!A:A,0),0),0)</f>
        <v>30412.244538569641</v>
      </c>
      <c r="K73" s="444">
        <f t="shared" ca="1" si="2"/>
        <v>7368.2517776348959</v>
      </c>
      <c r="L73" s="444">
        <f t="shared" ca="1" si="3"/>
        <v>1775748.6784100102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-1067223.9942083037</v>
      </c>
      <c r="C74" s="447">
        <f t="shared" si="0"/>
        <v>93845.679350227059</v>
      </c>
      <c r="D74" s="447">
        <f t="shared" ca="1" si="9"/>
        <v>-17356.791117124929</v>
      </c>
      <c r="E74" s="447">
        <f t="shared" ca="1" si="1"/>
        <v>-1178426.4646756558</v>
      </c>
      <c r="F74" s="431"/>
      <c r="G74" s="459">
        <f t="shared" si="10"/>
        <v>6</v>
      </c>
      <c r="H74" s="459">
        <v>67</v>
      </c>
      <c r="I74" s="444">
        <f t="shared" ca="1" si="5"/>
        <v>1775748.6784100102</v>
      </c>
      <c r="J74" s="444">
        <f t="array" ref="J74">IFERROR(INDEX('Retirement Calculator'!J:J,MATCH('Isaac 401k'!N74,'Retirement Calculator'!A:A,0),0),0)</f>
        <v>30412.244538569641</v>
      </c>
      <c r="K74" s="444">
        <f t="shared" ca="1" si="2"/>
        <v>7272.2351411310019</v>
      </c>
      <c r="L74" s="444">
        <f t="shared" ca="1" si="3"/>
        <v>1752608.6690125717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-1178426.4646756558</v>
      </c>
      <c r="C75" s="447">
        <f t="shared" si="0"/>
        <v>93845.679350227059</v>
      </c>
      <c r="D75" s="447">
        <f t="shared" ca="1" si="9"/>
        <v>-17356.791117124929</v>
      </c>
      <c r="E75" s="447">
        <f t="shared" ca="1" si="1"/>
        <v>-1289628.9351430079</v>
      </c>
      <c r="F75" s="431"/>
      <c r="G75" s="459">
        <f t="shared" si="10"/>
        <v>6</v>
      </c>
      <c r="H75" s="459">
        <v>68</v>
      </c>
      <c r="I75" s="444">
        <f t="shared" ca="1" si="5"/>
        <v>1752608.6690125717</v>
      </c>
      <c r="J75" s="444">
        <f t="array" ref="J75">IFERROR(INDEX('Retirement Calculator'!J:J,MATCH('Isaac 401k'!N75,'Retirement Calculator'!A:A,0),0),0)</f>
        <v>8496.5728791855872</v>
      </c>
      <c r="K75" s="444">
        <f t="shared" ca="1" si="2"/>
        <v>7267.1337338891071</v>
      </c>
      <c r="L75" s="444">
        <f t="shared" ca="1" si="3"/>
        <v>1751379.2298672751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-1289628.9351430079</v>
      </c>
      <c r="C76" s="447">
        <f t="shared" si="0"/>
        <v>93845.679350227059</v>
      </c>
      <c r="D76" s="447">
        <f t="shared" ca="1" si="9"/>
        <v>-17356.791117124929</v>
      </c>
      <c r="E76" s="447">
        <f t="shared" ca="1" si="1"/>
        <v>-1400831.40561036</v>
      </c>
      <c r="F76" s="431"/>
      <c r="G76" s="459">
        <f t="shared" si="10"/>
        <v>6</v>
      </c>
      <c r="H76" s="459">
        <v>69</v>
      </c>
      <c r="I76" s="444">
        <f t="shared" ca="1" si="5"/>
        <v>1751379.2298672751</v>
      </c>
      <c r="J76" s="444">
        <f t="array" ref="J76">IFERROR(INDEX('Retirement Calculator'!J:J,MATCH('Isaac 401k'!N76,'Retirement Calculator'!A:A,0),0),0)</f>
        <v>8496.5728791855872</v>
      </c>
      <c r="K76" s="444">
        <f t="shared" ca="1" si="2"/>
        <v>7262.0110707837066</v>
      </c>
      <c r="L76" s="444">
        <f t="shared" ca="1" si="3"/>
        <v>1750144.6680588732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-1400831.40561036</v>
      </c>
      <c r="C77" s="447">
        <f t="shared" si="0"/>
        <v>93845.679350227059</v>
      </c>
      <c r="D77" s="447">
        <f t="shared" ca="1" si="9"/>
        <v>-17356.791117124929</v>
      </c>
      <c r="E77" s="447">
        <f t="shared" ca="1" si="1"/>
        <v>-1512033.876077712</v>
      </c>
      <c r="F77" s="431"/>
      <c r="G77" s="459">
        <f t="shared" si="10"/>
        <v>6</v>
      </c>
      <c r="H77" s="459">
        <v>70</v>
      </c>
      <c r="I77" s="444">
        <f t="shared" ca="1" si="5"/>
        <v>1750144.6680588732</v>
      </c>
      <c r="J77" s="444">
        <f t="array" ref="J77">IFERROR(INDEX('Retirement Calculator'!J:J,MATCH('Isaac 401k'!N77,'Retirement Calculator'!A:A,0),0),0)</f>
        <v>8496.5728791855872</v>
      </c>
      <c r="K77" s="444">
        <f t="shared" ca="1" si="2"/>
        <v>7256.8670632486974</v>
      </c>
      <c r="L77" s="444">
        <f t="shared" ca="1" si="3"/>
        <v>1748904.9622429362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-1512033.876077712</v>
      </c>
      <c r="C78" s="447">
        <f t="shared" si="0"/>
        <v>93845.679350227059</v>
      </c>
      <c r="D78" s="447">
        <f t="shared" ca="1" si="9"/>
        <v>-17356.791117124929</v>
      </c>
      <c r="E78" s="447">
        <f t="shared" ca="1" si="1"/>
        <v>-1623236.3465450641</v>
      </c>
      <c r="F78" s="431"/>
      <c r="G78" s="459">
        <f t="shared" si="10"/>
        <v>6</v>
      </c>
      <c r="H78" s="459">
        <v>71</v>
      </c>
      <c r="I78" s="444">
        <f t="shared" ca="1" si="5"/>
        <v>1748904.9622429362</v>
      </c>
      <c r="J78" s="444">
        <f t="array" ref="J78">IFERROR(INDEX('Retirement Calculator'!J:J,MATCH('Isaac 401k'!N78,'Retirement Calculator'!A:A,0),0),0)</f>
        <v>8496.5728791855872</v>
      </c>
      <c r="K78" s="444">
        <f t="shared" ca="1" si="2"/>
        <v>7251.70162234896</v>
      </c>
      <c r="L78" s="444">
        <f t="shared" ca="1" si="3"/>
        <v>1747660.0909860996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-1623236.3465450641</v>
      </c>
      <c r="C79" s="447">
        <f t="shared" si="0"/>
        <v>93845.679350227059</v>
      </c>
      <c r="D79" s="447">
        <f t="shared" ca="1" si="9"/>
        <v>-17356.791117124929</v>
      </c>
      <c r="E79" s="447">
        <f t="shared" ca="1" si="1"/>
        <v>-1734438.8170124162</v>
      </c>
      <c r="F79" s="431"/>
      <c r="G79" s="459">
        <f t="shared" si="10"/>
        <v>6</v>
      </c>
      <c r="H79" s="459">
        <v>72</v>
      </c>
      <c r="I79" s="444">
        <f t="shared" ca="1" si="5"/>
        <v>1747660.0909860996</v>
      </c>
      <c r="J79" s="444">
        <f t="array" ref="J79">IFERROR(INDEX('Retirement Calculator'!J:J,MATCH('Isaac 401k'!N79,'Retirement Calculator'!A:A,0),0),0)</f>
        <v>8496.5728791855872</v>
      </c>
      <c r="K79" s="444">
        <f t="shared" ca="1" si="2"/>
        <v>7246.5146587788076</v>
      </c>
      <c r="L79" s="444">
        <f t="shared" ca="1" si="3"/>
        <v>1746410.0327656928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-1734438.8170124162</v>
      </c>
      <c r="C80" s="447">
        <f t="shared" si="0"/>
        <v>93845.679350227059</v>
      </c>
      <c r="D80" s="447">
        <f t="shared" ca="1" si="9"/>
        <v>-17356.791117124929</v>
      </c>
      <c r="E80" s="447">
        <f t="shared" ca="1" si="1"/>
        <v>-1845641.2874797683</v>
      </c>
      <c r="F80" s="431"/>
      <c r="G80" s="459">
        <f>G79+1</f>
        <v>7</v>
      </c>
      <c r="H80" s="459">
        <v>73</v>
      </c>
      <c r="I80" s="444">
        <f t="shared" ca="1" si="5"/>
        <v>1746410.0327656928</v>
      </c>
      <c r="J80" s="444">
        <f t="array" ref="J80">IFERROR(INDEX('Retirement Calculator'!J:J,MATCH('Isaac 401k'!N80,'Retirement Calculator'!A:A,0),0),0)</f>
        <v>8496.5728791855872</v>
      </c>
      <c r="K80" s="444">
        <f t="shared" ca="1" si="2"/>
        <v>7241.3060828604475</v>
      </c>
      <c r="L80" s="444">
        <f t="shared" ca="1" si="3"/>
        <v>1745154.7659693675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-1845641.2874797683</v>
      </c>
      <c r="C81" s="447">
        <f t="shared" si="0"/>
        <v>93845.679350227059</v>
      </c>
      <c r="D81" s="447">
        <f t="shared" ca="1" si="9"/>
        <v>-17356.791117124929</v>
      </c>
      <c r="E81" s="447">
        <f t="shared" ca="1" si="1"/>
        <v>-1956843.7579471203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1745154.7659693675</v>
      </c>
      <c r="J81" s="444">
        <f t="array" ref="J81">IFERROR(INDEX('Retirement Calculator'!J:J,MATCH('Isaac 401k'!N81,'Retirement Calculator'!A:A,0),0),0)</f>
        <v>8496.5728791855872</v>
      </c>
      <c r="K81" s="444">
        <f t="shared" ca="1" si="2"/>
        <v>7236.0758045424236</v>
      </c>
      <c r="L81" s="444">
        <f t="shared" ca="1" si="3"/>
        <v>1743894.2688947243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-1956843.7579471203</v>
      </c>
      <c r="C82" s="447">
        <f t="shared" si="0"/>
        <v>93845.679350227059</v>
      </c>
      <c r="D82" s="447">
        <f t="shared" ca="1" si="9"/>
        <v>-17356.791117124929</v>
      </c>
      <c r="E82" s="447">
        <f t="shared" ca="1" si="1"/>
        <v>-2068046.2284144724</v>
      </c>
      <c r="F82" s="431"/>
      <c r="G82" s="459">
        <f t="shared" si="11"/>
        <v>7</v>
      </c>
      <c r="H82" s="459">
        <v>75</v>
      </c>
      <c r="I82" s="444">
        <f t="shared" ca="1" si="5"/>
        <v>1743894.2688947243</v>
      </c>
      <c r="J82" s="444">
        <f t="array" ref="J82">IFERROR(INDEX('Retirement Calculator'!J:J,MATCH('Isaac 401k'!N82,'Retirement Calculator'!A:A,0),0),0)</f>
        <v>8496.5728791855872</v>
      </c>
      <c r="K82" s="444">
        <f t="shared" ca="1" si="2"/>
        <v>7230.8237333980778</v>
      </c>
      <c r="L82" s="444">
        <f t="shared" ca="1" si="3"/>
        <v>1742628.5197489366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-2068046.2284144724</v>
      </c>
      <c r="C83" s="447">
        <f t="shared" si="0"/>
        <v>93845.679350227059</v>
      </c>
      <c r="D83" s="447">
        <f t="shared" ca="1" si="9"/>
        <v>-17356.791117124929</v>
      </c>
      <c r="E83" s="447">
        <f t="shared" ca="1" si="1"/>
        <v>-2179248.698881824</v>
      </c>
      <c r="F83" s="431"/>
      <c r="G83" s="459">
        <f t="shared" si="11"/>
        <v>7</v>
      </c>
      <c r="H83" s="459">
        <v>76</v>
      </c>
      <c r="I83" s="444">
        <f t="shared" ca="1" si="5"/>
        <v>1742628.5197489366</v>
      </c>
      <c r="J83" s="444">
        <f t="array" ref="J83">IFERROR(INDEX('Retirement Calculator'!J:J,MATCH('Isaac 401k'!N83,'Retirement Calculator'!A:A,0),0),0)</f>
        <v>8496.5728791855872</v>
      </c>
      <c r="K83" s="444">
        <f t="shared" ca="1" si="2"/>
        <v>7225.5497786239621</v>
      </c>
      <c r="L83" s="444">
        <f t="shared" ca="1" si="3"/>
        <v>1741357.4966483749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-2179248.698881824</v>
      </c>
      <c r="C84" s="447">
        <f t="shared" si="0"/>
        <v>93845.679350227059</v>
      </c>
      <c r="D84" s="447">
        <f t="shared" ca="1" si="9"/>
        <v>-17356.791117124929</v>
      </c>
      <c r="E84" s="447">
        <f t="shared" ca="1" si="1"/>
        <v>-2290451.1693491759</v>
      </c>
      <c r="F84" s="431"/>
      <c r="G84" s="459">
        <f t="shared" si="11"/>
        <v>7</v>
      </c>
      <c r="H84" s="459">
        <v>77</v>
      </c>
      <c r="I84" s="444">
        <f t="shared" ca="1" si="5"/>
        <v>1741357.4966483749</v>
      </c>
      <c r="J84" s="444">
        <f t="array" ref="J84">IFERROR(INDEX('Retirement Calculator'!J:J,MATCH('Isaac 401k'!N84,'Retirement Calculator'!A:A,0),0),0)</f>
        <v>8496.5728791855872</v>
      </c>
      <c r="K84" s="444">
        <f t="shared" ca="1" si="2"/>
        <v>7220.2538490382876</v>
      </c>
      <c r="L84" s="444">
        <f t="shared" ca="1" si="3"/>
        <v>1740081.1776182277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-2290451.1693491759</v>
      </c>
      <c r="C85" s="447">
        <f t="shared" si="0"/>
        <v>93845.679350227059</v>
      </c>
      <c r="D85" s="447">
        <f t="shared" ca="1" si="9"/>
        <v>-17356.791117124929</v>
      </c>
      <c r="E85" s="447">
        <f t="shared" ca="1" si="1"/>
        <v>-2401653.6398165277</v>
      </c>
      <c r="F85" s="431"/>
      <c r="G85" s="459">
        <f t="shared" si="11"/>
        <v>7</v>
      </c>
      <c r="H85" s="459">
        <v>78</v>
      </c>
      <c r="I85" s="444">
        <f t="shared" ca="1" si="5"/>
        <v>1740081.1776182277</v>
      </c>
      <c r="J85" s="444">
        <f t="array" ref="J85">IFERROR(INDEX('Retirement Calculator'!J:J,MATCH('Isaac 401k'!N85,'Retirement Calculator'!A:A,0),0),0)</f>
        <v>8496.5728791855872</v>
      </c>
      <c r="K85" s="444">
        <f t="shared" ca="1" si="2"/>
        <v>7214.9358530793415</v>
      </c>
      <c r="L85" s="444">
        <f t="shared" ca="1" si="3"/>
        <v>1738799.5405921214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-2401653.6398165277</v>
      </c>
      <c r="C86" s="447">
        <f t="shared" si="0"/>
        <v>93845.679350227059</v>
      </c>
      <c r="D86" s="447">
        <f t="shared" ca="1" si="9"/>
        <v>-17356.791117124929</v>
      </c>
      <c r="E86" s="447">
        <f t="shared" ca="1" si="1"/>
        <v>-2512856.1102838796</v>
      </c>
      <c r="F86" s="431"/>
      <c r="G86" s="459">
        <f t="shared" si="11"/>
        <v>7</v>
      </c>
      <c r="H86" s="459">
        <v>79</v>
      </c>
      <c r="I86" s="444">
        <f t="shared" ca="1" si="5"/>
        <v>1738799.5405921214</v>
      </c>
      <c r="J86" s="444">
        <f t="array" ref="J86">IFERROR(INDEX('Retirement Calculator'!J:J,MATCH('Isaac 401k'!N86,'Retirement Calculator'!A:A,0),0),0)</f>
        <v>8496.5728791855872</v>
      </c>
      <c r="K86" s="444">
        <f t="shared" ca="1" si="2"/>
        <v>7209.5956988038988</v>
      </c>
      <c r="L86" s="444">
        <f t="shared" ca="1" si="3"/>
        <v>1737512.5634117397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-2512856.1102838796</v>
      </c>
      <c r="C87" s="447">
        <f t="shared" si="0"/>
        <v>93845.679350227059</v>
      </c>
      <c r="D87" s="447">
        <f t="shared" ca="1" si="9"/>
        <v>-17356.791117124929</v>
      </c>
      <c r="E87" s="447">
        <f t="shared" ca="1" si="1"/>
        <v>-2624058.5807512314</v>
      </c>
      <c r="F87" s="431"/>
      <c r="G87" s="459">
        <f t="shared" si="11"/>
        <v>7</v>
      </c>
      <c r="H87" s="459">
        <v>80</v>
      </c>
      <c r="I87" s="444">
        <f t="shared" ca="1" si="5"/>
        <v>1737512.5634117397</v>
      </c>
      <c r="J87" s="444">
        <f t="array" ref="J87">IFERROR(INDEX('Retirement Calculator'!J:J,MATCH('Isaac 401k'!N87,'Retirement Calculator'!A:A,0),0),0)</f>
        <v>8496.5728791855872</v>
      </c>
      <c r="K87" s="444">
        <f t="shared" ca="1" si="2"/>
        <v>7204.2332938856407</v>
      </c>
      <c r="L87" s="444">
        <f t="shared" ca="1" si="3"/>
        <v>1736220.2238264396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-2624058.5807512314</v>
      </c>
      <c r="C88" s="447">
        <f t="shared" si="0"/>
        <v>93845.679350227059</v>
      </c>
      <c r="D88" s="447">
        <f t="shared" ca="1" si="9"/>
        <v>-17356.791117124929</v>
      </c>
      <c r="E88" s="447">
        <f t="shared" ca="1" si="1"/>
        <v>-2735261.0512185832</v>
      </c>
      <c r="F88" s="431"/>
      <c r="G88" s="459">
        <f t="shared" si="11"/>
        <v>7</v>
      </c>
      <c r="H88" s="459">
        <v>81</v>
      </c>
      <c r="I88" s="444">
        <f t="shared" ca="1" si="5"/>
        <v>1736220.2238264396</v>
      </c>
      <c r="J88" s="444">
        <f t="array" ref="J88">IFERROR(INDEX('Retirement Calculator'!J:J,MATCH('Isaac 401k'!N88,'Retirement Calculator'!A:A,0),0),0)</f>
        <v>8496.5728791855872</v>
      </c>
      <c r="K88" s="444">
        <f t="shared" ca="1" si="2"/>
        <v>7198.8485456135577</v>
      </c>
      <c r="L88" s="444">
        <f t="shared" ca="1" si="3"/>
        <v>1734922.4994928674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-2735261.0512185832</v>
      </c>
      <c r="C89" s="447">
        <f t="shared" si="0"/>
        <v>93845.679350227059</v>
      </c>
      <c r="D89" s="447">
        <f t="shared" ca="1" si="9"/>
        <v>-17356.791117124929</v>
      </c>
      <c r="E89" s="447">
        <f t="shared" ca="1" si="1"/>
        <v>-2846463.5216859351</v>
      </c>
      <c r="F89" s="431"/>
      <c r="G89" s="459">
        <f t="shared" si="11"/>
        <v>7</v>
      </c>
      <c r="H89" s="459">
        <v>82</v>
      </c>
      <c r="I89" s="444">
        <f t="shared" ca="1" si="5"/>
        <v>1734922.4994928674</v>
      </c>
      <c r="J89" s="444">
        <f t="array" ref="J89">IFERROR(INDEX('Retirement Calculator'!J:J,MATCH('Isaac 401k'!N89,'Retirement Calculator'!A:A,0),0),0)</f>
        <v>8496.5728791855872</v>
      </c>
      <c r="K89" s="444">
        <f t="shared" ca="1" si="2"/>
        <v>7193.4413608903405</v>
      </c>
      <c r="L89" s="444">
        <f t="shared" ca="1" si="3"/>
        <v>1733619.3679745721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-2846463.5216859351</v>
      </c>
      <c r="C90" s="447">
        <f t="shared" si="0"/>
        <v>93845.679350227059</v>
      </c>
      <c r="D90" s="447">
        <f t="shared" ca="1" si="9"/>
        <v>-17356.791117124929</v>
      </c>
      <c r="E90" s="447">
        <f t="shared" ca="1" si="1"/>
        <v>-2957665.9921532869</v>
      </c>
      <c r="F90" s="431"/>
      <c r="G90" s="459">
        <f t="shared" si="11"/>
        <v>7</v>
      </c>
      <c r="H90" s="459">
        <v>83</v>
      </c>
      <c r="I90" s="444">
        <f t="shared" ca="1" si="5"/>
        <v>1733619.3679745721</v>
      </c>
      <c r="J90" s="444">
        <f t="array" ref="J90">IFERROR(INDEX('Retirement Calculator'!J:J,MATCH('Isaac 401k'!N90,'Retirement Calculator'!A:A,0),0),0)</f>
        <v>8496.5728791855872</v>
      </c>
      <c r="K90" s="444">
        <f t="shared" ca="1" si="2"/>
        <v>7188.0116462307778</v>
      </c>
      <c r="L90" s="444">
        <f t="shared" ca="1" si="3"/>
        <v>1732310.8067416172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-2957665.9921532869</v>
      </c>
      <c r="C91" s="447">
        <f t="shared" si="0"/>
        <v>93845.679350227059</v>
      </c>
      <c r="D91" s="447">
        <f t="shared" ca="1" si="9"/>
        <v>-17356.791117124929</v>
      </c>
      <c r="E91" s="447">
        <f t="shared" ca="1" si="1"/>
        <v>-3068868.4626206388</v>
      </c>
      <c r="F91" s="431"/>
      <c r="G91" s="459">
        <f t="shared" si="11"/>
        <v>7</v>
      </c>
      <c r="H91" s="459">
        <v>84</v>
      </c>
      <c r="I91" s="444">
        <f t="shared" ca="1" si="5"/>
        <v>1732310.8067416172</v>
      </c>
      <c r="J91" s="444">
        <f t="array" ref="J91">IFERROR(INDEX('Retirement Calculator'!J:J,MATCH('Isaac 401k'!N91,'Retirement Calculator'!A:A,0),0),0)</f>
        <v>8496.5728791855872</v>
      </c>
      <c r="K91" s="444">
        <f t="shared" ca="1" si="2"/>
        <v>7182.5593077601307</v>
      </c>
      <c r="L91" s="444">
        <f t="shared" ca="1" si="3"/>
        <v>1730996.7931701916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-3068868.4626206388</v>
      </c>
      <c r="C92" s="447">
        <f t="shared" si="0"/>
        <v>93845.679350227059</v>
      </c>
      <c r="D92" s="447">
        <f t="shared" ca="1" si="9"/>
        <v>-17356.791117124929</v>
      </c>
      <c r="E92" s="447">
        <f t="shared" ca="1" si="1"/>
        <v>-3180070.9330879906</v>
      </c>
      <c r="F92" s="431"/>
      <c r="G92" s="459">
        <f>G91+1</f>
        <v>8</v>
      </c>
      <c r="H92" s="459">
        <v>85</v>
      </c>
      <c r="I92" s="444">
        <f t="shared" ca="1" si="5"/>
        <v>1730996.7931701916</v>
      </c>
      <c r="J92" s="444">
        <f t="array" ref="J92">IFERROR(INDEX('Retirement Calculator'!J:J,MATCH('Isaac 401k'!N92,'Retirement Calculator'!A:A,0),0),0)</f>
        <v>8496.5728791855872</v>
      </c>
      <c r="K92" s="444">
        <f t="shared" ca="1" si="2"/>
        <v>7177.0842512125246</v>
      </c>
      <c r="L92" s="444">
        <f t="shared" ca="1" si="3"/>
        <v>1729677.3045422183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-3180070.9330879906</v>
      </c>
      <c r="C93" s="447">
        <f t="shared" si="0"/>
        <v>93845.679350227059</v>
      </c>
      <c r="D93" s="447">
        <f t="shared" ca="1" si="9"/>
        <v>-17356.791117124929</v>
      </c>
      <c r="E93" s="447">
        <f t="shared" ca="1" si="1"/>
        <v>-3291273.4035553425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1729677.3045422183</v>
      </c>
      <c r="J93" s="444">
        <f t="array" ref="J93">IFERROR(INDEX('Retirement Calculator'!J:J,MATCH('Isaac 401k'!N93,'Retirement Calculator'!A:A,0),0),0)</f>
        <v>8496.5728791855872</v>
      </c>
      <c r="K93" s="444">
        <f t="shared" ca="1" si="2"/>
        <v>7171.5863819293027</v>
      </c>
      <c r="L93" s="444">
        <f t="shared" ca="1" si="3"/>
        <v>1728352.3180449619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-3291273.4035553425</v>
      </c>
      <c r="C94" s="447">
        <f t="shared" si="0"/>
        <v>93845.679350227059</v>
      </c>
      <c r="D94" s="447">
        <f t="shared" ca="1" si="9"/>
        <v>-17356.791117124929</v>
      </c>
      <c r="E94" s="447">
        <f t="shared" ca="1" si="1"/>
        <v>-3402475.8740226943</v>
      </c>
      <c r="F94" s="431"/>
      <c r="G94" s="459">
        <f t="shared" si="12"/>
        <v>8</v>
      </c>
      <c r="H94" s="459">
        <v>87</v>
      </c>
      <c r="I94" s="444">
        <f t="shared" ca="1" si="5"/>
        <v>1728352.3180449619</v>
      </c>
      <c r="J94" s="444">
        <f t="array" ref="J94">IFERROR(INDEX('Retirement Calculator'!J:J,MATCH('Isaac 401k'!N94,'Retirement Calculator'!A:A,0),0),0)</f>
        <v>8496.5728791855872</v>
      </c>
      <c r="K94" s="444">
        <f t="shared" ca="1" si="2"/>
        <v>7166.065604857401</v>
      </c>
      <c r="L94" s="444">
        <f t="shared" ca="1" si="3"/>
        <v>1727021.8107706336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-3402475.8740226943</v>
      </c>
      <c r="C95" s="447">
        <f t="shared" si="0"/>
        <v>93845.679350227059</v>
      </c>
      <c r="D95" s="447">
        <f t="shared" ca="1" si="9"/>
        <v>-17356.791117124929</v>
      </c>
      <c r="E95" s="447">
        <f t="shared" ca="1" si="1"/>
        <v>-3513678.3444900461</v>
      </c>
      <c r="F95" s="431"/>
      <c r="G95" s="459">
        <f t="shared" si="12"/>
        <v>8</v>
      </c>
      <c r="H95" s="459">
        <v>88</v>
      </c>
      <c r="I95" s="444">
        <f t="shared" ca="1" si="5"/>
        <v>1727021.8107706336</v>
      </c>
      <c r="J95" s="444">
        <f t="array" ref="J95">IFERROR(INDEX('Retirement Calculator'!J:J,MATCH('Isaac 401k'!N95,'Retirement Calculator'!A:A,0),0),0)</f>
        <v>8496.5728791855872</v>
      </c>
      <c r="K95" s="444">
        <f t="shared" ca="1" si="2"/>
        <v>7160.5218245477008</v>
      </c>
      <c r="L95" s="444">
        <f t="shared" ca="1" si="3"/>
        <v>1725685.7597159958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-3513678.3444900461</v>
      </c>
      <c r="C96" s="447">
        <f t="shared" si="0"/>
        <v>93845.679350227059</v>
      </c>
      <c r="D96" s="447">
        <f t="shared" ca="1" si="9"/>
        <v>-17356.791117124929</v>
      </c>
      <c r="E96" s="447">
        <f t="shared" ca="1" si="1"/>
        <v>-3624880.814957398</v>
      </c>
      <c r="F96" s="431"/>
      <c r="G96" s="459">
        <f t="shared" si="12"/>
        <v>8</v>
      </c>
      <c r="H96" s="459">
        <v>89</v>
      </c>
      <c r="I96" s="444">
        <f t="shared" ca="1" si="5"/>
        <v>1725685.7597159958</v>
      </c>
      <c r="J96" s="444">
        <f t="array" ref="J96">IFERROR(INDEX('Retirement Calculator'!J:J,MATCH('Isaac 401k'!N96,'Retirement Calculator'!A:A,0),0),0)</f>
        <v>8496.5728791855872</v>
      </c>
      <c r="K96" s="444">
        <f t="shared" ca="1" si="2"/>
        <v>7154.9549451533749</v>
      </c>
      <c r="L96" s="444">
        <f t="shared" ca="1" si="3"/>
        <v>1724344.1417819634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-3624880.814957398</v>
      </c>
      <c r="C97" s="447">
        <f t="shared" si="0"/>
        <v>93845.679350227059</v>
      </c>
      <c r="D97" s="447">
        <f t="shared" ca="1" si="9"/>
        <v>-17356.791117124929</v>
      </c>
      <c r="E97" s="447">
        <f t="shared" ca="1" si="1"/>
        <v>-3736083.2854247498</v>
      </c>
      <c r="F97" s="431"/>
      <c r="G97" s="459">
        <f t="shared" si="12"/>
        <v>8</v>
      </c>
      <c r="H97" s="459">
        <v>90</v>
      </c>
      <c r="I97" s="444">
        <f t="shared" ca="1" si="5"/>
        <v>1724344.1417819634</v>
      </c>
      <c r="J97" s="444">
        <f t="array" ref="J97">IFERROR(INDEX('Retirement Calculator'!J:J,MATCH('Isaac 401k'!N97,'Retirement Calculator'!A:A,0),0),0)</f>
        <v>8496.5728791855872</v>
      </c>
      <c r="K97" s="444">
        <f t="shared" ca="1" si="2"/>
        <v>7149.3648704282405</v>
      </c>
      <c r="L97" s="444">
        <f t="shared" ca="1" si="3"/>
        <v>1722996.9337732061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-3736083.2854247498</v>
      </c>
      <c r="C98" s="447">
        <f t="shared" si="0"/>
        <v>93845.679350227059</v>
      </c>
      <c r="D98" s="447">
        <f t="shared" ca="1" si="9"/>
        <v>-17356.791117124929</v>
      </c>
      <c r="E98" s="447">
        <f t="shared" ca="1" si="1"/>
        <v>-3847285.7558921017</v>
      </c>
      <c r="F98" s="431"/>
      <c r="G98" s="459">
        <f t="shared" si="12"/>
        <v>8</v>
      </c>
      <c r="H98" s="459">
        <v>91</v>
      </c>
      <c r="I98" s="444">
        <f t="shared" ca="1" si="5"/>
        <v>1722996.9337732061</v>
      </c>
      <c r="J98" s="444">
        <f t="array" ref="J98">IFERROR(INDEX('Retirement Calculator'!J:J,MATCH('Isaac 401k'!N98,'Retirement Calculator'!A:A,0),0),0)</f>
        <v>8496.5728791855872</v>
      </c>
      <c r="K98" s="444">
        <f t="shared" ca="1" si="2"/>
        <v>7143.7515037250841</v>
      </c>
      <c r="L98" s="444">
        <f t="shared" ca="1" si="3"/>
        <v>1721644.1123977455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-3847285.7558921017</v>
      </c>
      <c r="C99" s="447">
        <f t="shared" si="0"/>
        <v>93845.679350227059</v>
      </c>
      <c r="D99" s="447">
        <f t="shared" ca="1" si="9"/>
        <v>-17356.791117124929</v>
      </c>
      <c r="E99" s="447">
        <f t="shared" ca="1" si="1"/>
        <v>-3958488.2263594535</v>
      </c>
      <c r="F99" s="431"/>
      <c r="G99" s="459">
        <f t="shared" si="12"/>
        <v>8</v>
      </c>
      <c r="H99" s="459">
        <v>92</v>
      </c>
      <c r="I99" s="444">
        <f t="shared" ca="1" si="5"/>
        <v>1721644.1123977455</v>
      </c>
      <c r="J99" s="444">
        <f t="array" ref="J99">IFERROR(INDEX('Retirement Calculator'!J:J,MATCH('Isaac 401k'!N99,'Retirement Calculator'!A:A,0),0),0)</f>
        <v>8496.5728791855872</v>
      </c>
      <c r="K99" s="444">
        <f t="shared" ca="1" si="2"/>
        <v>7138.114747994</v>
      </c>
      <c r="L99" s="444">
        <f t="shared" ca="1" si="3"/>
        <v>1720285.6542665539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-3958488.2263594535</v>
      </c>
      <c r="C100" s="447">
        <f t="shared" si="0"/>
        <v>93845.679350227059</v>
      </c>
      <c r="D100" s="447">
        <f t="shared" ca="1" si="9"/>
        <v>-17356.791117124929</v>
      </c>
      <c r="E100" s="447">
        <f t="shared" ca="1" si="1"/>
        <v>-4069690.6968268054</v>
      </c>
      <c r="F100" s="431"/>
      <c r="G100" s="459">
        <f t="shared" si="12"/>
        <v>8</v>
      </c>
      <c r="H100" s="459">
        <v>93</v>
      </c>
      <c r="I100" s="444">
        <f t="shared" ca="1" si="5"/>
        <v>1720285.6542665539</v>
      </c>
      <c r="J100" s="444">
        <f t="array" ref="J100">IFERROR(INDEX('Retirement Calculator'!J:J,MATCH('Isaac 401k'!N100,'Retirement Calculator'!A:A,0),0),0)</f>
        <v>8496.5728791855872</v>
      </c>
      <c r="K100" s="444">
        <f t="shared" ca="1" si="2"/>
        <v>7132.4545057807009</v>
      </c>
      <c r="L100" s="444">
        <f t="shared" ca="1" si="3"/>
        <v>1718921.535893149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-4069690.6968268054</v>
      </c>
      <c r="C101" s="447">
        <f t="shared" si="0"/>
        <v>93845.679350227059</v>
      </c>
      <c r="D101" s="447">
        <f t="shared" ca="1" si="9"/>
        <v>-17356.791117124929</v>
      </c>
      <c r="E101" s="447">
        <f t="shared" ca="1" si="1"/>
        <v>-4180893.1672941572</v>
      </c>
      <c r="F101" s="431"/>
      <c r="G101" s="459">
        <f t="shared" si="12"/>
        <v>8</v>
      </c>
      <c r="H101" s="459">
        <v>94</v>
      </c>
      <c r="I101" s="444">
        <f t="shared" ca="1" si="5"/>
        <v>1718921.535893149</v>
      </c>
      <c r="J101" s="444">
        <f t="array" ref="J101">IFERROR(INDEX('Retirement Calculator'!J:J,MATCH('Isaac 401k'!N101,'Retirement Calculator'!A:A,0),0),0)</f>
        <v>8496.5728791855872</v>
      </c>
      <c r="K101" s="444">
        <f t="shared" ca="1" si="2"/>
        <v>7126.7706792248473</v>
      </c>
      <c r="L101" s="444">
        <f t="shared" ca="1" si="3"/>
        <v>1717551.7336931881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-4180893.1672941572</v>
      </c>
      <c r="C102" s="447">
        <f t="shared" si="0"/>
        <v>93845.679350227059</v>
      </c>
      <c r="D102" s="447">
        <f t="shared" ca="1" si="9"/>
        <v>-17356.791117124929</v>
      </c>
      <c r="E102" s="447">
        <f t="shared" ca="1" si="1"/>
        <v>-4292095.637761509</v>
      </c>
      <c r="F102" s="431"/>
      <c r="G102" s="459">
        <f t="shared" si="12"/>
        <v>8</v>
      </c>
      <c r="H102" s="459">
        <v>95</v>
      </c>
      <c r="I102" s="444">
        <f t="shared" ca="1" si="5"/>
        <v>1717551.7336931881</v>
      </c>
      <c r="J102" s="444">
        <f t="array" ref="J102">IFERROR(INDEX('Retirement Calculator'!J:J,MATCH('Isaac 401k'!N102,'Retirement Calculator'!A:A,0),0),0)</f>
        <v>8496.5728791855872</v>
      </c>
      <c r="K102" s="444">
        <f t="shared" ca="1" si="2"/>
        <v>7121.0631700583435</v>
      </c>
      <c r="L102" s="444">
        <f t="shared" ca="1" si="3"/>
        <v>1716176.2239840608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-4292095.637761509</v>
      </c>
      <c r="C103" s="447">
        <f t="shared" si="0"/>
        <v>93845.679350227059</v>
      </c>
      <c r="D103" s="447">
        <f t="shared" ca="1" si="9"/>
        <v>-17356.791117124929</v>
      </c>
      <c r="E103" s="447">
        <f t="shared" ca="1" si="1"/>
        <v>-4403298.1082288614</v>
      </c>
      <c r="F103" s="431"/>
      <c r="G103" s="459">
        <f t="shared" si="12"/>
        <v>8</v>
      </c>
      <c r="H103" s="459">
        <v>96</v>
      </c>
      <c r="I103" s="444">
        <f t="shared" ca="1" si="5"/>
        <v>1716176.2239840608</v>
      </c>
      <c r="J103" s="444">
        <f t="array" ref="J103">IFERROR(INDEX('Retirement Calculator'!J:J,MATCH('Isaac 401k'!N103,'Retirement Calculator'!A:A,0),0),0)</f>
        <v>8496.5728791855872</v>
      </c>
      <c r="K103" s="444">
        <f t="shared" ca="1" si="2"/>
        <v>7115.3318796036465</v>
      </c>
      <c r="L103" s="444">
        <f t="shared" ca="1" si="3"/>
        <v>1714794.9829844788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-4403298.1082288614</v>
      </c>
      <c r="C104" s="447">
        <f t="shared" si="0"/>
        <v>70384.25951267028</v>
      </c>
      <c r="D104" s="447">
        <f t="shared" ca="1" si="9"/>
        <v>-17356.791117124929</v>
      </c>
      <c r="E104" s="447">
        <f t="shared" ca="1" si="1"/>
        <v>-4491039.1588586569</v>
      </c>
      <c r="F104" s="431"/>
      <c r="G104" s="459">
        <f>G103+1</f>
        <v>9</v>
      </c>
      <c r="H104" s="459">
        <v>97</v>
      </c>
      <c r="I104" s="444">
        <f t="shared" ca="1" si="5"/>
        <v>1714794.9829844788</v>
      </c>
      <c r="J104" s="444">
        <f t="array" ref="J104">IFERROR(INDEX('Retirement Calculator'!J:J,MATCH('Isaac 401k'!N104,'Retirement Calculator'!A:A,0),0),0)</f>
        <v>8496.5728791855872</v>
      </c>
      <c r="K104" s="444">
        <f t="shared" ca="1" si="2"/>
        <v>7109.576708772056</v>
      </c>
      <c r="L104" s="444">
        <f t="shared" ca="1" si="3"/>
        <v>1713407.9868140651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-4491039.1588586569</v>
      </c>
      <c r="C105" s="447">
        <f t="shared" si="0"/>
        <v>0</v>
      </c>
      <c r="D105" s="447">
        <f t="shared" ca="1" si="9"/>
        <v>-17356.791117124929</v>
      </c>
      <c r="E105" s="447">
        <f t="shared" ca="1" si="1"/>
        <v>-4508395.9499757821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1713407.9868140651</v>
      </c>
      <c r="J105" s="444">
        <f t="array" ref="J105">IFERROR(INDEX('Retirement Calculator'!J:J,MATCH('Isaac 401k'!N105,'Retirement Calculator'!A:A,0),0),0)</f>
        <v>7820.4732791855868</v>
      </c>
      <c r="K105" s="444">
        <f t="shared" ca="1" si="2"/>
        <v>7106.6146397286639</v>
      </c>
      <c r="L105" s="444">
        <f t="shared" ca="1" si="3"/>
        <v>1712694.1281746081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-4508395.9499757821</v>
      </c>
      <c r="C106" s="447">
        <f t="shared" si="0"/>
        <v>0</v>
      </c>
      <c r="D106" s="447">
        <f t="shared" ca="1" si="9"/>
        <v>-17356.791117124929</v>
      </c>
      <c r="E106" s="447">
        <f t="shared" ca="1" si="1"/>
        <v>-4525752.7410929073</v>
      </c>
      <c r="F106" s="431"/>
      <c r="G106" s="459">
        <f t="shared" si="13"/>
        <v>9</v>
      </c>
      <c r="H106" s="459">
        <v>99</v>
      </c>
      <c r="I106" s="444">
        <f t="shared" ca="1" si="5"/>
        <v>1712694.1281746081</v>
      </c>
      <c r="J106" s="444">
        <f t="array" ref="J106">IFERROR(INDEX('Retirement Calculator'!J:J,MATCH('Isaac 401k'!N106,'Retirement Calculator'!A:A,0),0),0)</f>
        <v>7820.4732791855868</v>
      </c>
      <c r="K106" s="444">
        <f t="shared" ca="1" si="2"/>
        <v>7103.6402287309274</v>
      </c>
      <c r="L106" s="444">
        <f t="shared" ca="1" si="3"/>
        <v>1711977.2951241534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-4525752.7410929073</v>
      </c>
      <c r="C107" s="447">
        <f t="shared" si="0"/>
        <v>0</v>
      </c>
      <c r="D107" s="447">
        <f t="shared" ca="1" si="9"/>
        <v>-17356.791117124929</v>
      </c>
      <c r="E107" s="447">
        <f t="shared" ca="1" si="1"/>
        <v>-4543109.5322100325</v>
      </c>
      <c r="F107" s="431"/>
      <c r="G107" s="459">
        <f t="shared" si="13"/>
        <v>9</v>
      </c>
      <c r="H107" s="459">
        <v>100</v>
      </c>
      <c r="I107" s="444">
        <f t="shared" ca="1" si="5"/>
        <v>1711977.2951241534</v>
      </c>
      <c r="J107" s="444">
        <f t="array" ref="J107">IFERROR(INDEX('Retirement Calculator'!J:J,MATCH('Isaac 401k'!N107,'Retirement Calculator'!A:A,0),0),0)</f>
        <v>7820.4732791855868</v>
      </c>
      <c r="K107" s="444">
        <f t="shared" ca="1" si="2"/>
        <v>7100.6534243540327</v>
      </c>
      <c r="L107" s="444">
        <f t="shared" ca="1" si="3"/>
        <v>1711257.4752693218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-4543109.5322100325</v>
      </c>
      <c r="C108" s="447">
        <f t="shared" si="0"/>
        <v>0</v>
      </c>
      <c r="D108" s="447">
        <f t="shared" ca="1" si="9"/>
        <v>-17356.791117124929</v>
      </c>
      <c r="E108" s="447">
        <f t="shared" ca="1" si="1"/>
        <v>-4560466.3233271576</v>
      </c>
      <c r="F108" s="431"/>
      <c r="G108" s="459">
        <f t="shared" si="13"/>
        <v>9</v>
      </c>
      <c r="H108" s="459">
        <v>101</v>
      </c>
      <c r="I108" s="444">
        <f t="shared" ca="1" si="5"/>
        <v>1711257.4752693218</v>
      </c>
      <c r="J108" s="444">
        <f t="array" ref="J108">IFERROR(INDEX('Retirement Calculator'!J:J,MATCH('Isaac 401k'!N108,'Retirement Calculator'!A:A,0),0),0)</f>
        <v>7820.4732791855868</v>
      </c>
      <c r="K108" s="444">
        <f t="shared" ca="1" si="2"/>
        <v>7097.6541749589005</v>
      </c>
      <c r="L108" s="444">
        <f t="shared" ca="1" si="3"/>
        <v>1710534.656165095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-4560466.3233271576</v>
      </c>
      <c r="C109" s="447">
        <f t="shared" si="0"/>
        <v>0</v>
      </c>
      <c r="D109" s="447">
        <f t="shared" ca="1" si="9"/>
        <v>-17356.791117124929</v>
      </c>
      <c r="E109" s="447">
        <f t="shared" ca="1" si="1"/>
        <v>-4577823.1144442828</v>
      </c>
      <c r="F109" s="431"/>
      <c r="G109" s="459">
        <f t="shared" si="13"/>
        <v>9</v>
      </c>
      <c r="H109" s="459">
        <v>102</v>
      </c>
      <c r="I109" s="444">
        <f t="shared" ca="1" si="5"/>
        <v>1710534.656165095</v>
      </c>
      <c r="J109" s="444">
        <f t="array" ref="J109">IFERROR(INDEX('Retirement Calculator'!J:J,MATCH('Isaac 401k'!N109,'Retirement Calculator'!A:A,0),0),0)</f>
        <v>7820.4732791855868</v>
      </c>
      <c r="K109" s="444">
        <f t="shared" ca="1" si="2"/>
        <v>7094.6424286912879</v>
      </c>
      <c r="L109" s="444">
        <f t="shared" ca="1" si="3"/>
        <v>1709808.8253146007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-4577823.1144442828</v>
      </c>
      <c r="C110" s="447">
        <f t="shared" si="0"/>
        <v>0</v>
      </c>
      <c r="D110" s="447">
        <f t="shared" ca="1" si="9"/>
        <v>-17356.791117124929</v>
      </c>
      <c r="E110" s="447">
        <f t="shared" ca="1" si="1"/>
        <v>-4595179.905561408</v>
      </c>
      <c r="F110" s="431"/>
      <c r="G110" s="459">
        <f t="shared" si="13"/>
        <v>9</v>
      </c>
      <c r="H110" s="459">
        <v>103</v>
      </c>
      <c r="I110" s="444">
        <f t="shared" ca="1" si="5"/>
        <v>1709808.8253146007</v>
      </c>
      <c r="J110" s="444">
        <f t="array" ref="J110">IFERROR(INDEX('Retirement Calculator'!J:J,MATCH('Isaac 401k'!N110,'Retirement Calculator'!A:A,0),0),0)</f>
        <v>7820.4732791855868</v>
      </c>
      <c r="K110" s="444">
        <f t="shared" ca="1" si="2"/>
        <v>7091.6181334808962</v>
      </c>
      <c r="L110" s="444">
        <f t="shared" ca="1" si="3"/>
        <v>1709079.970168896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-4595179.905561408</v>
      </c>
      <c r="C111" s="447">
        <f t="shared" si="0"/>
        <v>0</v>
      </c>
      <c r="D111" s="447">
        <f t="shared" ca="1" si="9"/>
        <v>-17356.791117124929</v>
      </c>
      <c r="E111" s="447">
        <f t="shared" ca="1" si="1"/>
        <v>-4612536.6966785332</v>
      </c>
      <c r="F111" s="431"/>
      <c r="G111" s="459">
        <f t="shared" si="13"/>
        <v>9</v>
      </c>
      <c r="H111" s="459">
        <v>104</v>
      </c>
      <c r="I111" s="444">
        <f t="shared" ca="1" si="5"/>
        <v>1709079.970168896</v>
      </c>
      <c r="J111" s="444">
        <f t="array" ref="J111">IFERROR(INDEX('Retirement Calculator'!J:J,MATCH('Isaac 401k'!N111,'Retirement Calculator'!A:A,0),0),0)</f>
        <v>7820.4732791855868</v>
      </c>
      <c r="K111" s="444">
        <f t="shared" ca="1" si="2"/>
        <v>7088.5812370404601</v>
      </c>
      <c r="L111" s="444">
        <f t="shared" ca="1" si="3"/>
        <v>1708348.0781267509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-4612536.6966785332</v>
      </c>
      <c r="C112" s="447">
        <f t="shared" si="0"/>
        <v>0</v>
      </c>
      <c r="D112" s="447">
        <f t="shared" ca="1" si="9"/>
        <v>-17356.791117124929</v>
      </c>
      <c r="E112" s="447">
        <f t="shared" ca="1" si="1"/>
        <v>-4629893.4877956584</v>
      </c>
      <c r="F112" s="431"/>
      <c r="G112" s="459">
        <f t="shared" si="13"/>
        <v>9</v>
      </c>
      <c r="H112" s="459">
        <v>105</v>
      </c>
      <c r="I112" s="444">
        <f t="shared" ca="1" si="5"/>
        <v>1708348.0781267509</v>
      </c>
      <c r="J112" s="444">
        <f t="array" ref="J112">IFERROR(INDEX('Retirement Calculator'!J:J,MATCH('Isaac 401k'!N112,'Retirement Calculator'!A:A,0),0),0)</f>
        <v>7820.4732791855868</v>
      </c>
      <c r="K112" s="444">
        <f t="shared" ca="1" si="2"/>
        <v>7085.5316868648551</v>
      </c>
      <c r="L112" s="444">
        <f t="shared" ca="1" si="3"/>
        <v>1707613.1365344301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-4629893.4877956584</v>
      </c>
      <c r="C113" s="447">
        <f t="shared" si="0"/>
        <v>0</v>
      </c>
      <c r="D113" s="447">
        <f t="shared" ca="1" si="9"/>
        <v>-17356.791117124929</v>
      </c>
      <c r="E113" s="447">
        <f t="shared" ca="1" si="1"/>
        <v>-4647250.2789127836</v>
      </c>
      <c r="F113" s="431"/>
      <c r="G113" s="459">
        <f t="shared" si="13"/>
        <v>9</v>
      </c>
      <c r="H113" s="459">
        <v>106</v>
      </c>
      <c r="I113" s="444">
        <f t="shared" ca="1" si="5"/>
        <v>1707613.1365344301</v>
      </c>
      <c r="J113" s="444">
        <f t="array" ref="J113">IFERROR(INDEX('Retirement Calculator'!J:J,MATCH('Isaac 401k'!N113,'Retirement Calculator'!A:A,0),0),0)</f>
        <v>7820.4732791855868</v>
      </c>
      <c r="K113" s="444">
        <f t="shared" ca="1" si="2"/>
        <v>7082.469430230185</v>
      </c>
      <c r="L113" s="444">
        <f t="shared" ca="1" si="3"/>
        <v>1706875.1326854746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-4647250.2789127836</v>
      </c>
      <c r="C114" s="447">
        <f t="shared" si="0"/>
        <v>0</v>
      </c>
      <c r="D114" s="447">
        <f t="shared" ca="1" si="9"/>
        <v>-17356.791117124929</v>
      </c>
      <c r="E114" s="447">
        <f t="shared" ca="1" si="1"/>
        <v>-4664607.0700299088</v>
      </c>
      <c r="F114" s="431"/>
      <c r="G114" s="459">
        <f t="shared" si="13"/>
        <v>9</v>
      </c>
      <c r="H114" s="459">
        <v>107</v>
      </c>
      <c r="I114" s="444">
        <f t="shared" ca="1" si="5"/>
        <v>1706875.1326854746</v>
      </c>
      <c r="J114" s="444">
        <f t="array" ref="J114">IFERROR(INDEX('Retirement Calculator'!J:J,MATCH('Isaac 401k'!N114,'Retirement Calculator'!A:A,0),0),0)</f>
        <v>7820.4732791855868</v>
      </c>
      <c r="K114" s="444">
        <f t="shared" ca="1" si="2"/>
        <v>7079.3944141928705</v>
      </c>
      <c r="L114" s="444">
        <f t="shared" ca="1" si="3"/>
        <v>1706134.0538204818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-4664607.0700299088</v>
      </c>
      <c r="C115" s="447">
        <f t="shared" si="0"/>
        <v>0</v>
      </c>
      <c r="D115" s="447">
        <f t="shared" ca="1" si="9"/>
        <v>-17356.791117124929</v>
      </c>
      <c r="E115" s="447">
        <f t="shared" ca="1" si="1"/>
        <v>-4681963.861147034</v>
      </c>
      <c r="F115" s="431"/>
      <c r="G115" s="459">
        <f t="shared" si="13"/>
        <v>9</v>
      </c>
      <c r="H115" s="459">
        <v>108</v>
      </c>
      <c r="I115" s="444">
        <f t="shared" ca="1" si="5"/>
        <v>1706134.0538204818</v>
      </c>
      <c r="J115" s="444">
        <f t="array" ref="J115">IFERROR(INDEX('Retirement Calculator'!J:J,MATCH('Isaac 401k'!N115,'Retirement Calculator'!A:A,0),0),0)</f>
        <v>7820.4732791855868</v>
      </c>
      <c r="K115" s="444">
        <f t="shared" ca="1" si="2"/>
        <v>7076.3065855887335</v>
      </c>
      <c r="L115" s="444">
        <f t="shared" ca="1" si="3"/>
        <v>1705389.8871268849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-4681963.861147034</v>
      </c>
      <c r="C116" s="447">
        <f t="shared" si="0"/>
        <v>0</v>
      </c>
      <c r="D116" s="447">
        <f t="shared" ca="1" si="9"/>
        <v>-17356.791117124929</v>
      </c>
      <c r="E116" s="447">
        <f t="shared" ca="1" si="1"/>
        <v>-4699320.6522641592</v>
      </c>
      <c r="F116" s="431"/>
      <c r="G116" s="459">
        <f>G115+1</f>
        <v>10</v>
      </c>
      <c r="H116" s="459">
        <v>109</v>
      </c>
      <c r="I116" s="444">
        <f t="shared" ca="1" si="5"/>
        <v>1705389.8871268849</v>
      </c>
      <c r="J116" s="444">
        <f t="array" ref="J116">IFERROR(INDEX('Retirement Calculator'!J:J,MATCH('Isaac 401k'!N116,'Retirement Calculator'!A:A,0),0),0)</f>
        <v>7820.4732791855868</v>
      </c>
      <c r="K116" s="444">
        <f t="shared" ca="1" si="2"/>
        <v>7073.2058910320802</v>
      </c>
      <c r="L116" s="444">
        <f t="shared" ca="1" si="3"/>
        <v>1704642.6197387313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-4699320.6522641592</v>
      </c>
      <c r="C117" s="447">
        <f t="shared" si="0"/>
        <v>0</v>
      </c>
      <c r="D117" s="447">
        <f t="shared" ca="1" si="9"/>
        <v>-17356.791117124929</v>
      </c>
      <c r="E117" s="447">
        <f t="shared" ca="1" si="1"/>
        <v>-4716677.4433812844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1704642.6197387313</v>
      </c>
      <c r="J117" s="444">
        <f t="array" ref="J117">IFERROR(INDEX('Retirement Calculator'!J:J,MATCH('Isaac 401k'!N117,'Retirement Calculator'!A:A,0),0),0)</f>
        <v>7820.4732791855868</v>
      </c>
      <c r="K117" s="444">
        <f t="shared" ca="1" si="2"/>
        <v>7070.0922769147737</v>
      </c>
      <c r="L117" s="444">
        <f t="shared" ca="1" si="3"/>
        <v>1703892.2387364605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-4716677.4433812844</v>
      </c>
      <c r="C118" s="447">
        <f t="shared" si="0"/>
        <v>0</v>
      </c>
      <c r="D118" s="447">
        <f t="shared" ca="1" si="9"/>
        <v>-17356.791117124929</v>
      </c>
      <c r="E118" s="447">
        <f t="shared" ca="1" si="1"/>
        <v>-4734034.2344984096</v>
      </c>
      <c r="F118" s="431"/>
      <c r="G118" s="459">
        <f t="shared" si="14"/>
        <v>10</v>
      </c>
      <c r="H118" s="459">
        <v>111</v>
      </c>
      <c r="I118" s="444">
        <f t="shared" ca="1" si="5"/>
        <v>1703892.2387364605</v>
      </c>
      <c r="J118" s="444">
        <f t="array" ref="J118">IFERROR(INDEX('Retirement Calculator'!J:J,MATCH('Isaac 401k'!N118,'Retirement Calculator'!A:A,0),0),0)</f>
        <v>7820.4732791855868</v>
      </c>
      <c r="K118" s="444">
        <f t="shared" ca="1" si="2"/>
        <v>7066.9656894053123</v>
      </c>
      <c r="L118" s="444">
        <f t="shared" ca="1" si="3"/>
        <v>1703138.7311466802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-4734034.2344984096</v>
      </c>
      <c r="C119" s="447">
        <f t="shared" si="0"/>
        <v>0</v>
      </c>
      <c r="D119" s="447">
        <f t="shared" ca="1" si="9"/>
        <v>-17356.791117124929</v>
      </c>
      <c r="E119" s="447">
        <f t="shared" ca="1" si="1"/>
        <v>-4751391.0256155347</v>
      </c>
      <c r="F119" s="431"/>
      <c r="G119" s="459">
        <f t="shared" si="14"/>
        <v>10</v>
      </c>
      <c r="H119" s="459">
        <v>112</v>
      </c>
      <c r="I119" s="444">
        <f t="shared" ca="1" si="5"/>
        <v>1703138.7311466802</v>
      </c>
      <c r="J119" s="444">
        <f t="array" ref="J119">IFERROR(INDEX('Retirement Calculator'!J:J,MATCH('Isaac 401k'!N119,'Retirement Calculator'!A:A,0),0),0)</f>
        <v>7820.4732791855868</v>
      </c>
      <c r="K119" s="444">
        <f t="shared" ca="1" si="2"/>
        <v>7063.8260744478939</v>
      </c>
      <c r="L119" s="444">
        <f t="shared" ca="1" si="3"/>
        <v>1702382.0839419425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-4751391.0256155347</v>
      </c>
      <c r="C120" s="447">
        <f t="shared" si="0"/>
        <v>0</v>
      </c>
      <c r="D120" s="447">
        <f t="shared" ca="1" si="9"/>
        <v>-17356.791117124929</v>
      </c>
      <c r="E120" s="447">
        <f t="shared" ca="1" si="1"/>
        <v>-4768747.8167326599</v>
      </c>
      <c r="F120" s="431"/>
      <c r="G120" s="459">
        <f t="shared" si="14"/>
        <v>10</v>
      </c>
      <c r="H120" s="459">
        <v>113</v>
      </c>
      <c r="I120" s="444">
        <f t="shared" ca="1" si="5"/>
        <v>1702382.0839419425</v>
      </c>
      <c r="J120" s="444">
        <f t="array" ref="J120">IFERROR(INDEX('Retirement Calculator'!J:J,MATCH('Isaac 401k'!N120,'Retirement Calculator'!A:A,0),0),0)</f>
        <v>7820.4732791855868</v>
      </c>
      <c r="K120" s="444">
        <f t="shared" ca="1" si="2"/>
        <v>7060.6733777614872</v>
      </c>
      <c r="L120" s="444">
        <f t="shared" ca="1" si="3"/>
        <v>1701622.2840405183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-4768747.8167326599</v>
      </c>
      <c r="C121" s="447">
        <f t="shared" si="0"/>
        <v>0</v>
      </c>
      <c r="D121" s="447">
        <f t="shared" ca="1" si="9"/>
        <v>-17356.791117124929</v>
      </c>
      <c r="E121" s="447">
        <f t="shared" ca="1" si="1"/>
        <v>-4786104.6078497851</v>
      </c>
      <c r="F121" s="431"/>
      <c r="G121" s="459">
        <f t="shared" si="14"/>
        <v>10</v>
      </c>
      <c r="H121" s="459">
        <v>114</v>
      </c>
      <c r="I121" s="444">
        <f t="shared" ca="1" si="5"/>
        <v>1701622.2840405183</v>
      </c>
      <c r="J121" s="444">
        <f t="array" ref="J121">IFERROR(INDEX('Retirement Calculator'!J:J,MATCH('Isaac 401k'!N121,'Retirement Calculator'!A:A,0),0),0)</f>
        <v>7820.4732791855868</v>
      </c>
      <c r="K121" s="444">
        <f t="shared" ca="1" si="2"/>
        <v>7057.5075448388861</v>
      </c>
      <c r="L121" s="444">
        <f t="shared" ca="1" si="3"/>
        <v>1700859.3183061716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-4786104.6078497851</v>
      </c>
      <c r="C122" s="447">
        <f t="shared" si="0"/>
        <v>0</v>
      </c>
      <c r="D122" s="447">
        <f t="shared" ca="1" si="9"/>
        <v>-17356.791117124929</v>
      </c>
      <c r="E122" s="447">
        <f t="shared" ca="1" si="1"/>
        <v>-4803461.3989669103</v>
      </c>
      <c r="F122" s="431"/>
      <c r="G122" s="459">
        <f t="shared" si="14"/>
        <v>10</v>
      </c>
      <c r="H122" s="459">
        <v>115</v>
      </c>
      <c r="I122" s="444">
        <f t="shared" ca="1" si="5"/>
        <v>1700859.3183061716</v>
      </c>
      <c r="J122" s="444">
        <f t="array" ref="J122">IFERROR(INDEX('Retirement Calculator'!J:J,MATCH('Isaac 401k'!N122,'Retirement Calculator'!A:A,0),0),0)</f>
        <v>7820.4732791855868</v>
      </c>
      <c r="K122" s="444">
        <f t="shared" ca="1" si="2"/>
        <v>7054.3285209457754</v>
      </c>
      <c r="L122" s="444">
        <f t="shared" ca="1" si="3"/>
        <v>1700093.1735479317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-4803461.3989669103</v>
      </c>
      <c r="C123" s="447">
        <f t="shared" si="0"/>
        <v>0</v>
      </c>
      <c r="D123" s="447">
        <f t="shared" ca="1" si="9"/>
        <v>-17356.791117124929</v>
      </c>
      <c r="E123" s="447">
        <f t="shared" ca="1" si="1"/>
        <v>-4820818.1900840355</v>
      </c>
      <c r="F123" s="431"/>
      <c r="G123" s="459">
        <f t="shared" si="14"/>
        <v>10</v>
      </c>
      <c r="H123" s="459">
        <v>116</v>
      </c>
      <c r="I123" s="444">
        <f t="shared" ca="1" si="5"/>
        <v>1700093.1735479317</v>
      </c>
      <c r="J123" s="444">
        <f t="array" ref="J123">IFERROR(INDEX('Retirement Calculator'!J:J,MATCH('Isaac 401k'!N123,'Retirement Calculator'!A:A,0),0),0)</f>
        <v>7820.4732791855868</v>
      </c>
      <c r="K123" s="444">
        <f t="shared" ca="1" si="2"/>
        <v>7051.1362511197758</v>
      </c>
      <c r="L123" s="444">
        <f t="shared" ca="1" si="3"/>
        <v>1699323.8365198658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-4820818.1900840355</v>
      </c>
      <c r="C124" s="447">
        <f t="shared" si="0"/>
        <v>0</v>
      </c>
      <c r="D124" s="447">
        <f t="shared" ca="1" si="9"/>
        <v>-17356.791117124929</v>
      </c>
      <c r="E124" s="447">
        <f t="shared" ca="1" si="1"/>
        <v>-4838174.9812011607</v>
      </c>
      <c r="F124" s="431"/>
      <c r="G124" s="459">
        <f t="shared" si="14"/>
        <v>10</v>
      </c>
      <c r="H124" s="459">
        <v>117</v>
      </c>
      <c r="I124" s="444">
        <f t="shared" ca="1" si="5"/>
        <v>1699323.8365198658</v>
      </c>
      <c r="J124" s="444">
        <f t="array" ref="J124">IFERROR(INDEX('Retirement Calculator'!J:J,MATCH('Isaac 401k'!N124,'Retirement Calculator'!A:A,0),0),0)</f>
        <v>7820.4732791855868</v>
      </c>
      <c r="K124" s="444">
        <f t="shared" ca="1" si="2"/>
        <v>7047.9306801695011</v>
      </c>
      <c r="L124" s="444">
        <f t="shared" ca="1" si="3"/>
        <v>1698551.2939208497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-4838174.9812011607</v>
      </c>
      <c r="C125" s="447">
        <f t="shared" si="0"/>
        <v>0</v>
      </c>
      <c r="D125" s="447">
        <f t="shared" ca="1" si="9"/>
        <v>-17356.791117124929</v>
      </c>
      <c r="E125" s="447">
        <f t="shared" ca="1" si="1"/>
        <v>-4855531.7723182859</v>
      </c>
      <c r="F125" s="431"/>
      <c r="G125" s="459">
        <f t="shared" si="14"/>
        <v>10</v>
      </c>
      <c r="H125" s="459">
        <v>118</v>
      </c>
      <c r="I125" s="444">
        <f t="shared" ca="1" si="5"/>
        <v>1698551.2939208497</v>
      </c>
      <c r="J125" s="444">
        <f t="array" ref="J125">IFERROR(INDEX('Retirement Calculator'!J:J,MATCH('Isaac 401k'!N125,'Retirement Calculator'!A:A,0),0),0)</f>
        <v>7820.4732791855868</v>
      </c>
      <c r="K125" s="444">
        <f t="shared" ca="1" si="2"/>
        <v>7044.7117526735992</v>
      </c>
      <c r="L125" s="444">
        <f t="shared" ca="1" si="3"/>
        <v>1697775.5323943377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-4855531.7723182859</v>
      </c>
      <c r="C126" s="447">
        <f t="shared" si="0"/>
        <v>0</v>
      </c>
      <c r="D126" s="447">
        <f t="shared" ca="1" si="9"/>
        <v>-17356.791117124929</v>
      </c>
      <c r="E126" s="447">
        <f t="shared" ca="1" si="1"/>
        <v>-4872888.5634354111</v>
      </c>
      <c r="F126" s="431"/>
      <c r="G126" s="459">
        <f t="shared" si="14"/>
        <v>10</v>
      </c>
      <c r="H126" s="459">
        <v>119</v>
      </c>
      <c r="I126" s="444">
        <f t="shared" ca="1" si="5"/>
        <v>1697775.5323943377</v>
      </c>
      <c r="J126" s="444">
        <f t="array" ref="J126">IFERROR(INDEX('Retirement Calculator'!J:J,MATCH('Isaac 401k'!N126,'Retirement Calculator'!A:A,0),0),0)</f>
        <v>7820.4732791855868</v>
      </c>
      <c r="K126" s="444">
        <f t="shared" ca="1" si="2"/>
        <v>7041.4794129798001</v>
      </c>
      <c r="L126" s="444">
        <f t="shared" ca="1" si="3"/>
        <v>1696996.538528132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-4872888.5634354111</v>
      </c>
      <c r="C127" s="447">
        <f t="shared" si="0"/>
        <v>0</v>
      </c>
      <c r="D127" s="447">
        <f t="shared" ca="1" si="9"/>
        <v>-17356.791117124929</v>
      </c>
      <c r="E127" s="447">
        <f t="shared" ca="1" si="1"/>
        <v>-4890245.3545525363</v>
      </c>
      <c r="F127" s="431"/>
      <c r="G127" s="459">
        <f t="shared" si="14"/>
        <v>10</v>
      </c>
      <c r="H127" s="459">
        <v>120</v>
      </c>
      <c r="I127" s="444">
        <f t="shared" ca="1" si="5"/>
        <v>1696996.538528132</v>
      </c>
      <c r="J127" s="444">
        <f t="array" ref="J127">IFERROR(INDEX('Retirement Calculator'!J:J,MATCH('Isaac 401k'!N127,'Retirement Calculator'!A:A,0),0),0)</f>
        <v>7820.4732791855868</v>
      </c>
      <c r="K127" s="444">
        <f t="shared" ca="1" si="2"/>
        <v>7038.2336052039436</v>
      </c>
      <c r="L127" s="444">
        <f t="shared" ca="1" si="3"/>
        <v>1696214.2988541503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-4890245.3545525363</v>
      </c>
      <c r="C128" s="447">
        <f t="shared" si="0"/>
        <v>0</v>
      </c>
      <c r="D128" s="447">
        <f t="shared" ca="1" si="9"/>
        <v>-17356.791117124929</v>
      </c>
      <c r="E128" s="447">
        <f t="shared" ca="1" si="1"/>
        <v>-4907602.1456696615</v>
      </c>
      <c r="F128" s="431"/>
      <c r="G128" s="459">
        <f>G127+1</f>
        <v>11</v>
      </c>
      <c r="H128" s="459">
        <v>121</v>
      </c>
      <c r="I128" s="444">
        <f t="shared" ca="1" si="5"/>
        <v>1696214.2988541503</v>
      </c>
      <c r="J128" s="444">
        <f t="array" ref="J128">IFERROR(INDEX('Retirement Calculator'!J:J,MATCH('Isaac 401k'!N128,'Retirement Calculator'!A:A,0),0),0)</f>
        <v>7820.4732791855868</v>
      </c>
      <c r="K128" s="444">
        <f t="shared" ca="1" si="2"/>
        <v>7034.9742732290197</v>
      </c>
      <c r="L128" s="444">
        <f t="shared" ca="1" si="3"/>
        <v>1695428.7998481938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-4907602.1456696615</v>
      </c>
      <c r="C129" s="447">
        <f t="shared" si="0"/>
        <v>0</v>
      </c>
      <c r="D129" s="447">
        <f t="shared" ca="1" si="9"/>
        <v>-17356.791117124929</v>
      </c>
      <c r="E129" s="447">
        <f t="shared" ca="1" si="1"/>
        <v>-4924958.9367867867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1695428.7998481938</v>
      </c>
      <c r="J129" s="444">
        <f t="array" ref="J129">IFERROR(INDEX('Retirement Calculator'!J:J,MATCH('Isaac 401k'!N129,'Retirement Calculator'!A:A,0),0),0)</f>
        <v>7820.4732791855868</v>
      </c>
      <c r="K129" s="444">
        <f t="shared" ca="1" si="2"/>
        <v>7031.7013607042009</v>
      </c>
      <c r="L129" s="444">
        <f t="shared" ca="1" si="3"/>
        <v>1694640.0279297123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-4924958.9367867867</v>
      </c>
      <c r="C130" s="447">
        <f t="shared" si="0"/>
        <v>0</v>
      </c>
      <c r="D130" s="447">
        <f t="shared" ca="1" si="9"/>
        <v>-17356.791117124929</v>
      </c>
      <c r="E130" s="447">
        <f t="shared" ca="1" si="1"/>
        <v>-4942315.7279039118</v>
      </c>
      <c r="F130" s="431"/>
      <c r="G130" s="459">
        <f t="shared" si="15"/>
        <v>11</v>
      </c>
      <c r="H130" s="459">
        <v>123</v>
      </c>
      <c r="I130" s="444">
        <f t="shared" ca="1" si="5"/>
        <v>1694640.0279297123</v>
      </c>
      <c r="J130" s="444">
        <f t="array" ref="J130">IFERROR(INDEX('Retirement Calculator'!J:J,MATCH('Isaac 401k'!N130,'Retirement Calculator'!A:A,0),0),0)</f>
        <v>7820.4732791855868</v>
      </c>
      <c r="K130" s="444">
        <f t="shared" ca="1" si="2"/>
        <v>7028.4148110438618</v>
      </c>
      <c r="L130" s="444">
        <f t="shared" ca="1" si="3"/>
        <v>1693847.9694615705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-4942315.7279039118</v>
      </c>
      <c r="C131" s="447">
        <f t="shared" si="0"/>
        <v>0</v>
      </c>
      <c r="D131" s="447">
        <f t="shared" ca="1" si="9"/>
        <v>-17356.791117124929</v>
      </c>
      <c r="E131" s="447">
        <f t="shared" ca="1" si="1"/>
        <v>-4959672.519021037</v>
      </c>
      <c r="F131" s="431"/>
      <c r="G131" s="459">
        <f t="shared" si="15"/>
        <v>11</v>
      </c>
      <c r="H131" s="459">
        <v>124</v>
      </c>
      <c r="I131" s="444">
        <f t="shared" ca="1" si="5"/>
        <v>1693847.9694615705</v>
      </c>
      <c r="J131" s="444">
        <f t="array" ref="J131">IFERROR(INDEX('Retirement Calculator'!J:J,MATCH('Isaac 401k'!N131,'Retirement Calculator'!A:A,0),0),0)</f>
        <v>7820.4732791855868</v>
      </c>
      <c r="K131" s="444">
        <f t="shared" ca="1" si="2"/>
        <v>7025.1145674266045</v>
      </c>
      <c r="L131" s="444">
        <f t="shared" ca="1" si="3"/>
        <v>1693052.6107498114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-4959672.519021037</v>
      </c>
      <c r="C132" s="447">
        <f t="shared" si="0"/>
        <v>0</v>
      </c>
      <c r="D132" s="447">
        <f t="shared" ca="1" si="9"/>
        <v>-17356.791117124929</v>
      </c>
      <c r="E132" s="447">
        <f t="shared" ca="1" si="1"/>
        <v>-4977029.3101381622</v>
      </c>
      <c r="F132" s="431"/>
      <c r="G132" s="459">
        <f t="shared" si="15"/>
        <v>11</v>
      </c>
      <c r="H132" s="459">
        <v>125</v>
      </c>
      <c r="I132" s="444">
        <f t="shared" ca="1" si="5"/>
        <v>1693052.6107498114</v>
      </c>
      <c r="J132" s="444">
        <f t="array" ref="J132">IFERROR(INDEX('Retirement Calculator'!J:J,MATCH('Isaac 401k'!N132,'Retirement Calculator'!A:A,0),0),0)</f>
        <v>7820.4732791855868</v>
      </c>
      <c r="K132" s="444">
        <f t="shared" ca="1" si="2"/>
        <v>7021.8005727942755</v>
      </c>
      <c r="L132" s="444">
        <f t="shared" ca="1" si="3"/>
        <v>1692253.93804342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-4977029.3101381622</v>
      </c>
      <c r="C133" s="447">
        <f t="shared" si="0"/>
        <v>0</v>
      </c>
      <c r="D133" s="447">
        <f t="shared" ca="1" si="9"/>
        <v>-17356.791117124929</v>
      </c>
      <c r="E133" s="447">
        <f t="shared" ca="1" si="1"/>
        <v>-4994386.1012552874</v>
      </c>
      <c r="F133" s="431"/>
      <c r="G133" s="459">
        <f t="shared" si="15"/>
        <v>11</v>
      </c>
      <c r="H133" s="459">
        <v>126</v>
      </c>
      <c r="I133" s="444">
        <f t="shared" ca="1" si="5"/>
        <v>1692253.93804342</v>
      </c>
      <c r="J133" s="444">
        <f t="array" ref="J133">IFERROR(INDEX('Retirement Calculator'!J:J,MATCH('Isaac 401k'!N133,'Retirement Calculator'!A:A,0),0),0)</f>
        <v>7820.4732791855868</v>
      </c>
      <c r="K133" s="444">
        <f t="shared" ca="1" si="2"/>
        <v>7018.4727698509778</v>
      </c>
      <c r="L133" s="444">
        <f t="shared" ca="1" si="3"/>
        <v>1691451.9375340852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-4994386.1012552874</v>
      </c>
      <c r="C134" s="447">
        <f t="shared" si="0"/>
        <v>0</v>
      </c>
      <c r="D134" s="447">
        <f t="shared" ca="1" si="9"/>
        <v>-17356.791117124929</v>
      </c>
      <c r="E134" s="447">
        <f t="shared" ca="1" si="1"/>
        <v>-5011742.8923724126</v>
      </c>
      <c r="F134" s="431"/>
      <c r="G134" s="459">
        <f t="shared" si="15"/>
        <v>11</v>
      </c>
      <c r="H134" s="459">
        <v>127</v>
      </c>
      <c r="I134" s="444">
        <f t="shared" ca="1" si="5"/>
        <v>1691451.9375340852</v>
      </c>
      <c r="J134" s="444">
        <f t="array" ref="J134">IFERROR(INDEX('Retirement Calculator'!J:J,MATCH('Isaac 401k'!N134,'Retirement Calculator'!A:A,0),0),0)</f>
        <v>7820.4732791855868</v>
      </c>
      <c r="K134" s="444">
        <f t="shared" ca="1" si="2"/>
        <v>7015.1311010620821</v>
      </c>
      <c r="L134" s="444">
        <f t="shared" ca="1" si="3"/>
        <v>1690646.5953559617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-5011742.8923724126</v>
      </c>
      <c r="C135" s="447">
        <f t="shared" si="0"/>
        <v>0</v>
      </c>
      <c r="D135" s="447">
        <f t="shared" ca="1" si="9"/>
        <v>-17356.791117124929</v>
      </c>
      <c r="E135" s="447">
        <f t="shared" ca="1" si="1"/>
        <v>-5029099.6834895378</v>
      </c>
      <c r="F135" s="431"/>
      <c r="G135" s="459">
        <f t="shared" si="15"/>
        <v>11</v>
      </c>
      <c r="H135" s="459">
        <v>128</v>
      </c>
      <c r="I135" s="444">
        <f t="shared" ca="1" si="5"/>
        <v>1690646.5953559617</v>
      </c>
      <c r="J135" s="444">
        <f t="array" ref="J135">IFERROR(INDEX('Retirement Calculator'!J:J,MATCH('Isaac 401k'!N135,'Retirement Calculator'!A:A,0),0),0)</f>
        <v>7820.4732791855868</v>
      </c>
      <c r="K135" s="444">
        <f t="shared" ca="1" si="2"/>
        <v>7011.7755086532334</v>
      </c>
      <c r="L135" s="444">
        <f t="shared" ca="1" si="3"/>
        <v>1689837.8975854293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-5029099.6834895378</v>
      </c>
      <c r="C136" s="447">
        <f t="shared" si="0"/>
        <v>0</v>
      </c>
      <c r="D136" s="447">
        <f t="shared" ca="1" si="9"/>
        <v>-17356.791117124929</v>
      </c>
      <c r="E136" s="447">
        <f t="shared" ca="1" si="1"/>
        <v>-5046456.474606663</v>
      </c>
      <c r="F136" s="431"/>
      <c r="G136" s="459">
        <f t="shared" si="15"/>
        <v>11</v>
      </c>
      <c r="H136" s="459">
        <v>129</v>
      </c>
      <c r="I136" s="444">
        <f t="shared" ca="1" si="5"/>
        <v>1689837.8975854293</v>
      </c>
      <c r="J136" s="444">
        <f t="array" ref="J136">IFERROR(INDEX('Retirement Calculator'!J:J,MATCH('Isaac 401k'!N136,'Retirement Calculator'!A:A,0),0),0)</f>
        <v>7820.4732791855868</v>
      </c>
      <c r="K136" s="444">
        <f t="shared" ca="1" si="2"/>
        <v>7008.4059346093491</v>
      </c>
      <c r="L136" s="444">
        <f t="shared" ca="1" si="3"/>
        <v>1689025.8302408529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1689025.8302408529</v>
      </c>
      <c r="J137" s="444">
        <f t="array" ref="J137">IFERROR(INDEX('Retirement Calculator'!J:J,MATCH('Isaac 401k'!N137,'Retirement Calculator'!A:A,0),0),0)</f>
        <v>7820.4732791855868</v>
      </c>
      <c r="K137" s="444">
        <f t="shared" ca="1" si="2"/>
        <v>7005.0223206736136</v>
      </c>
      <c r="L137" s="444">
        <f t="shared" ca="1" si="3"/>
        <v>1688210.3792823409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1688210.3792823409</v>
      </c>
      <c r="J138" s="444">
        <f t="array" ref="J138">IFERROR(INDEX('Retirement Calculator'!J:J,MATCH('Isaac 401k'!N138,'Retirement Calculator'!A:A,0),0),0)</f>
        <v>7820.4732791855868</v>
      </c>
      <c r="K138" s="444">
        <f t="shared" ca="1" si="2"/>
        <v>7001.6246083464803</v>
      </c>
      <c r="L138" s="444">
        <f t="shared" ca="1" si="3"/>
        <v>1687391.5306115018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1687391.5306115018</v>
      </c>
      <c r="J139" s="444">
        <f t="array" ref="J139">IFERROR(INDEX('Retirement Calculator'!J:J,MATCH('Isaac 401k'!N139,'Retirement Calculator'!A:A,0),0),0)</f>
        <v>7820.4732791855868</v>
      </c>
      <c r="K139" s="444">
        <f t="shared" ca="1" si="2"/>
        <v>6998.2127388846502</v>
      </c>
      <c r="L139" s="444">
        <f t="shared" ca="1" si="3"/>
        <v>1686569.2700712008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1686569.2700712008</v>
      </c>
      <c r="J140" s="444">
        <f t="array" ref="J140">IFERROR(INDEX('Retirement Calculator'!J:J,MATCH('Isaac 401k'!N140,'Retirement Calculator'!A:A,0),0),0)</f>
        <v>7820.4732791855868</v>
      </c>
      <c r="K140" s="444">
        <f t="shared" ca="1" si="2"/>
        <v>6994.7866533000633</v>
      </c>
      <c r="L140" s="444">
        <f t="shared" ca="1" si="3"/>
        <v>1685743.5834453152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1685743.5834453152</v>
      </c>
      <c r="J141" s="444">
        <f t="array" ref="J141">IFERROR(INDEX('Retirement Calculator'!J:J,MATCH('Isaac 401k'!N141,'Retirement Calculator'!A:A,0),0),0)</f>
        <v>7820.4732791855868</v>
      </c>
      <c r="K141" s="444">
        <f t="shared" ca="1" si="2"/>
        <v>6991.3462923588722</v>
      </c>
      <c r="L141" s="444">
        <f t="shared" ca="1" si="3"/>
        <v>1684914.4564584885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1684914.4564584885</v>
      </c>
      <c r="J142" s="444">
        <f t="array" ref="J142">IFERROR(INDEX('Retirement Calculator'!J:J,MATCH('Isaac 401k'!N142,'Retirement Calculator'!A:A,0),0),0)</f>
        <v>7820.4732791855868</v>
      </c>
      <c r="K142" s="444">
        <f t="shared" ca="1" si="2"/>
        <v>6987.891596580429</v>
      </c>
      <c r="L142" s="444">
        <f t="shared" ca="1" si="3"/>
        <v>1684081.8747758833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1684081.8747758833</v>
      </c>
      <c r="J143" s="444">
        <f t="array" ref="J143">IFERROR(INDEX('Retirement Calculator'!J:J,MATCH('Isaac 401k'!N143,'Retirement Calculator'!A:A,0),0),0)</f>
        <v>7820.4732791855868</v>
      </c>
      <c r="K143" s="444">
        <f t="shared" ca="1" si="2"/>
        <v>6984.4225062362402</v>
      </c>
      <c r="L143" s="444">
        <f t="shared" ca="1" si="3"/>
        <v>1683245.8240029339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1683245.8240029339</v>
      </c>
      <c r="J144" s="444">
        <f t="array" ref="J144">IFERROR(INDEX('Retirement Calculator'!J:J,MATCH('Isaac 401k'!N144,'Retirement Calculator'!A:A,0),0),0)</f>
        <v>7820.4732791855868</v>
      </c>
      <c r="K144" s="444">
        <f t="shared" ca="1" si="2"/>
        <v>6980.9389613489502</v>
      </c>
      <c r="L144" s="444">
        <f t="shared" ca="1" si="3"/>
        <v>1682406.2896850973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1682406.2896850973</v>
      </c>
      <c r="J145" s="444">
        <f t="array" ref="J145">IFERROR(INDEX('Retirement Calculator'!J:J,MATCH('Isaac 401k'!N145,'Retirement Calculator'!A:A,0),0),0)</f>
        <v>7820.4732791855868</v>
      </c>
      <c r="K145" s="444">
        <f t="shared" ca="1" si="2"/>
        <v>6977.4409016912987</v>
      </c>
      <c r="L145" s="444">
        <f t="shared" ca="1" si="3"/>
        <v>1681563.257307603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1681563.257307603</v>
      </c>
      <c r="J146" s="444">
        <f t="array" ref="J146">IFERROR(INDEX('Retirement Calculator'!J:J,MATCH('Isaac 401k'!N146,'Retirement Calculator'!A:A,0),0),0)</f>
        <v>7820.4732791855868</v>
      </c>
      <c r="K146" s="444">
        <f t="shared" ca="1" si="2"/>
        <v>6973.9282667850721</v>
      </c>
      <c r="L146" s="444">
        <f t="shared" ca="1" si="3"/>
        <v>1680716.7122952025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1680716.7122952025</v>
      </c>
      <c r="J147" s="444">
        <f t="array" ref="J147">IFERROR(INDEX('Retirement Calculator'!J:J,MATCH('Isaac 401k'!N147,'Retirement Calculator'!A:A,0),0),0)</f>
        <v>7820.4732791855868</v>
      </c>
      <c r="K147" s="444">
        <f t="shared" ca="1" si="2"/>
        <v>6970.4009959000705</v>
      </c>
      <c r="L147" s="444">
        <f t="shared" ca="1" si="3"/>
        <v>1679866.6400119171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1679866.6400119171</v>
      </c>
      <c r="J148" s="444">
        <f t="array" ref="J148">IFERROR(INDEX('Retirement Calculator'!J:J,MATCH('Isaac 401k'!N148,'Retirement Calculator'!A:A,0),0),0)</f>
        <v>7820.4732791855868</v>
      </c>
      <c r="K148" s="444">
        <f t="shared" ca="1" si="2"/>
        <v>6966.8590280530489</v>
      </c>
      <c r="L148" s="444">
        <f t="shared" ca="1" si="3"/>
        <v>1679013.0257607845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1679013.0257607845</v>
      </c>
      <c r="J149" s="444">
        <f t="array" ref="J149">IFERROR(INDEX('Retirement Calculator'!J:J,MATCH('Isaac 401k'!N149,'Retirement Calculator'!A:A,0),0),0)</f>
        <v>7820.4732791855868</v>
      </c>
      <c r="K149" s="444">
        <f t="shared" ca="1" si="2"/>
        <v>6963.302302006663</v>
      </c>
      <c r="L149" s="444">
        <f t="shared" ca="1" si="3"/>
        <v>1678155.8547836056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1678155.8547836056</v>
      </c>
      <c r="J150" s="444">
        <f t="array" ref="J150">IFERROR(INDEX('Retirement Calculator'!J:J,MATCH('Isaac 401k'!N150,'Retirement Calculator'!A:A,0),0),0)</f>
        <v>7820.4732791855868</v>
      </c>
      <c r="K150" s="444">
        <f t="shared" ca="1" si="2"/>
        <v>6959.7307562684173</v>
      </c>
      <c r="L150" s="444">
        <f t="shared" ca="1" si="3"/>
        <v>1677295.1122606883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1677295.1122606883</v>
      </c>
      <c r="J151" s="444">
        <f t="array" ref="J151">IFERROR(INDEX('Retirement Calculator'!J:J,MATCH('Isaac 401k'!N151,'Retirement Calculator'!A:A,0),0),0)</f>
        <v>7820.4732791855868</v>
      </c>
      <c r="K151" s="444">
        <f t="shared" ca="1" si="2"/>
        <v>6956.144329089595</v>
      </c>
      <c r="L151" s="444">
        <f t="shared" ca="1" si="3"/>
        <v>1676430.7833105924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1676430.7833105924</v>
      </c>
      <c r="J152" s="444">
        <f t="array" ref="J152">IFERROR(INDEX('Retirement Calculator'!J:J,MATCH('Isaac 401k'!N152,'Retirement Calculator'!A:A,0),0),0)</f>
        <v>7820.4732791855868</v>
      </c>
      <c r="K152" s="444">
        <f t="shared" ca="1" si="2"/>
        <v>6952.5429584641952</v>
      </c>
      <c r="L152" s="444">
        <f t="shared" ca="1" si="3"/>
        <v>1675562.8529898711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1675562.8529898711</v>
      </c>
      <c r="J153" s="444">
        <f t="array" ref="J153">IFERROR(INDEX('Retirement Calculator'!J:J,MATCH('Isaac 401k'!N153,'Retirement Calculator'!A:A,0),0),0)</f>
        <v>7820.4732791855868</v>
      </c>
      <c r="K153" s="444">
        <f t="shared" ca="1" si="2"/>
        <v>6948.9265821278559</v>
      </c>
      <c r="L153" s="444">
        <f t="shared" ca="1" si="3"/>
        <v>1674691.3062928133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1674691.3062928133</v>
      </c>
      <c r="J154" s="444">
        <f t="array" ref="J154">IFERROR(INDEX('Retirement Calculator'!J:J,MATCH('Isaac 401k'!N154,'Retirement Calculator'!A:A,0),0),0)</f>
        <v>7820.4732791855868</v>
      </c>
      <c r="K154" s="444">
        <f t="shared" ca="1" si="2"/>
        <v>6945.2951375567809</v>
      </c>
      <c r="L154" s="444">
        <f t="shared" ca="1" si="3"/>
        <v>1673816.1281511844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1673816.1281511844</v>
      </c>
      <c r="J155" s="444">
        <f t="array" ref="J155">IFERROR(INDEX('Retirement Calculator'!J:J,MATCH('Isaac 401k'!N155,'Retirement Calculator'!A:A,0),0),0)</f>
        <v>7820.4732791855868</v>
      </c>
      <c r="K155" s="444">
        <f t="shared" ca="1" si="2"/>
        <v>6941.6485619666619</v>
      </c>
      <c r="L155" s="444">
        <f t="shared" ca="1" si="3"/>
        <v>1672937.3034339654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1672937.3034339654</v>
      </c>
      <c r="J156" s="444">
        <f t="array" ref="J156">IFERROR(INDEX('Retirement Calculator'!J:J,MATCH('Isaac 401k'!N156,'Retirement Calculator'!A:A,0),0),0)</f>
        <v>7820.4732791855868</v>
      </c>
      <c r="K156" s="444">
        <f t="shared" ca="1" si="2"/>
        <v>6937.9867923115826</v>
      </c>
      <c r="L156" s="444">
        <f t="shared" ca="1" si="3"/>
        <v>1672054.8169470914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1672054.8169470914</v>
      </c>
      <c r="J157" s="444">
        <f t="array" ref="J157">IFERROR(INDEX('Retirement Calculator'!J:J,MATCH('Isaac 401k'!N157,'Retirement Calculator'!A:A,0),0),0)</f>
        <v>7820.4732791855868</v>
      </c>
      <c r="K157" s="444">
        <f t="shared" ca="1" si="2"/>
        <v>6934.309765282941</v>
      </c>
      <c r="L157" s="444">
        <f t="shared" ca="1" si="3"/>
        <v>1671168.6534331888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1671168.6534331888</v>
      </c>
      <c r="J158" s="444">
        <f t="array" ref="J158">IFERROR(INDEX('Retirement Calculator'!J:J,MATCH('Isaac 401k'!N158,'Retirement Calculator'!A:A,0),0),0)</f>
        <v>7820.4732791855868</v>
      </c>
      <c r="K158" s="444">
        <f t="shared" ca="1" si="2"/>
        <v>6930.6174173083464</v>
      </c>
      <c r="L158" s="444">
        <f t="shared" ca="1" si="3"/>
        <v>1670278.7975713115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1670278.7975713115</v>
      </c>
      <c r="J159" s="444">
        <f t="array" ref="J159">IFERROR(INDEX('Retirement Calculator'!J:J,MATCH('Isaac 401k'!N159,'Retirement Calculator'!A:A,0),0),0)</f>
        <v>7820.4732791855868</v>
      </c>
      <c r="K159" s="444">
        <f t="shared" ca="1" si="2"/>
        <v>6926.9096845505246</v>
      </c>
      <c r="L159" s="444">
        <f t="shared" ca="1" si="3"/>
        <v>1669385.2339766764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1669385.2339766764</v>
      </c>
      <c r="J160" s="444">
        <f t="array" ref="J160">IFERROR(INDEX('Retirement Calculator'!J:J,MATCH('Isaac 401k'!N160,'Retirement Calculator'!A:A,0),0),0)</f>
        <v>7820.4732791855868</v>
      </c>
      <c r="K160" s="444">
        <f t="shared" ca="1" si="2"/>
        <v>6923.186502906211</v>
      </c>
      <c r="L160" s="444">
        <f t="shared" ca="1" si="3"/>
        <v>1668487.947200397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1668487.947200397</v>
      </c>
      <c r="J161" s="444">
        <f t="array" ref="J161">IFERROR(INDEX('Retirement Calculator'!J:J,MATCH('Isaac 401k'!N161,'Retirement Calculator'!A:A,0),0),0)</f>
        <v>7820.4732791855868</v>
      </c>
      <c r="K161" s="444">
        <f t="shared" ca="1" si="2"/>
        <v>6919.4478080050467</v>
      </c>
      <c r="L161" s="444">
        <f t="shared" ca="1" si="3"/>
        <v>1667586.9217292166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1667586.9217292166</v>
      </c>
      <c r="J162" s="444">
        <f t="array" ref="J162">IFERROR(INDEX('Retirement Calculator'!J:J,MATCH('Isaac 401k'!N162,'Retirement Calculator'!A:A,0),0),0)</f>
        <v>7820.4732791855868</v>
      </c>
      <c r="K162" s="444">
        <f t="shared" ca="1" si="2"/>
        <v>6915.693535208462</v>
      </c>
      <c r="L162" s="444">
        <f t="shared" ca="1" si="3"/>
        <v>1666682.1419852395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1666682.1419852395</v>
      </c>
      <c r="J163" s="444">
        <f t="array" ref="J163">IFERROR(INDEX('Retirement Calculator'!J:J,MATCH('Isaac 401k'!N163,'Retirement Calculator'!A:A,0),0),0)</f>
        <v>7820.4732791855868</v>
      </c>
      <c r="K163" s="444">
        <f t="shared" ca="1" si="2"/>
        <v>6911.9236196085585</v>
      </c>
      <c r="L163" s="444">
        <f t="shared" ca="1" si="3"/>
        <v>1665773.5923256625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1665773.5923256625</v>
      </c>
      <c r="J164" s="444">
        <f t="array" ref="J164">IFERROR(INDEX('Retirement Calculator'!J:J,MATCH('Isaac 401k'!N164,'Retirement Calculator'!A:A,0),0),0)</f>
        <v>7820.4732791855868</v>
      </c>
      <c r="K164" s="444">
        <f t="shared" ca="1" si="2"/>
        <v>6908.1379960269869</v>
      </c>
      <c r="L164" s="444">
        <f t="shared" ca="1" si="3"/>
        <v>1664861.2570425039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1664861.2570425039</v>
      </c>
      <c r="J165" s="444">
        <f t="array" ref="J165">IFERROR(INDEX('Retirement Calculator'!J:J,MATCH('Isaac 401k'!N165,'Retirement Calculator'!A:A,0),0),0)</f>
        <v>7820.4732791855868</v>
      </c>
      <c r="K165" s="444">
        <f t="shared" ca="1" si="2"/>
        <v>6904.3365990138263</v>
      </c>
      <c r="L165" s="444">
        <f t="shared" ca="1" si="3"/>
        <v>1663945.1203623321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1663945.1203623321</v>
      </c>
      <c r="J166" s="444">
        <f t="array" ref="J166">IFERROR(INDEX('Retirement Calculator'!J:J,MATCH('Isaac 401k'!N166,'Retirement Calculator'!A:A,0),0),0)</f>
        <v>7820.4732791855868</v>
      </c>
      <c r="K166" s="444">
        <f t="shared" ca="1" si="2"/>
        <v>6900.519362846444</v>
      </c>
      <c r="L166" s="444">
        <f t="shared" ca="1" si="3"/>
        <v>1663025.1664459929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1663025.1664459929</v>
      </c>
      <c r="J167" s="444">
        <f t="array" ref="J167">IFERROR(INDEX('Retirement Calculator'!J:J,MATCH('Isaac 401k'!N167,'Retirement Calculator'!A:A,0),0),0)</f>
        <v>7820.4732791855868</v>
      </c>
      <c r="K167" s="444">
        <f t="shared" ca="1" si="2"/>
        <v>6896.6862215283636</v>
      </c>
      <c r="L167" s="444">
        <f t="shared" ca="1" si="3"/>
        <v>1662101.3793883356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1662101.3793883356</v>
      </c>
      <c r="J168" s="444">
        <f t="array" ref="J168">IFERROR(INDEX('Retirement Calculator'!J:J,MATCH('Isaac 401k'!N168,'Retirement Calculator'!A:A,0),0),0)</f>
        <v>7820.4732791855868</v>
      </c>
      <c r="K168" s="444">
        <f t="shared" ca="1" si="2"/>
        <v>6892.8371087881242</v>
      </c>
      <c r="L168" s="444">
        <f t="shared" ca="1" si="3"/>
        <v>1661173.7432179381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1661173.7432179381</v>
      </c>
      <c r="J169" s="444">
        <f t="array" ref="J169">IFERROR(INDEX('Retirement Calculator'!J:J,MATCH('Isaac 401k'!N169,'Retirement Calculator'!A:A,0),0),0)</f>
        <v>7820.4732791855868</v>
      </c>
      <c r="K169" s="444">
        <f t="shared" ca="1" si="2"/>
        <v>6888.9719580781357</v>
      </c>
      <c r="L169" s="444">
        <f t="shared" ca="1" si="3"/>
        <v>1660242.2418968307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1660242.2418968307</v>
      </c>
      <c r="J170" s="444">
        <f t="array" ref="J170">IFERROR(INDEX('Retirement Calculator'!J:J,MATCH('Isaac 401k'!N170,'Retirement Calculator'!A:A,0),0),0)</f>
        <v>7820.4732791855868</v>
      </c>
      <c r="K170" s="444">
        <f t="shared" ca="1" si="2"/>
        <v>6885.0907025735214</v>
      </c>
      <c r="L170" s="444">
        <f t="shared" ca="1" si="3"/>
        <v>1659306.8593202187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1659306.8593202187</v>
      </c>
      <c r="J171" s="444">
        <f t="array" ref="J171">IFERROR(INDEX('Retirement Calculator'!J:J,MATCH('Isaac 401k'!N171,'Retirement Calculator'!A:A,0),0),0)</f>
        <v>7820.4732791855868</v>
      </c>
      <c r="K171" s="444">
        <f t="shared" ca="1" si="2"/>
        <v>6881.1932751709701</v>
      </c>
      <c r="L171" s="444">
        <f t="shared" ca="1" si="3"/>
        <v>1658367.5793162039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1658367.5793162039</v>
      </c>
      <c r="J172" s="444">
        <f t="array" ref="J172">IFERROR(INDEX('Retirement Calculator'!J:J,MATCH('Isaac 401k'!N172,'Retirement Calculator'!A:A,0),0),0)</f>
        <v>7820.4732791855868</v>
      </c>
      <c r="K172" s="444">
        <f t="shared" ca="1" si="2"/>
        <v>6877.2796084875763</v>
      </c>
      <c r="L172" s="444">
        <f t="shared" ca="1" si="3"/>
        <v>1657424.385645506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1657424.385645506</v>
      </c>
      <c r="J173" s="444">
        <f t="array" ref="J173">IFERROR(INDEX('Retirement Calculator'!J:J,MATCH('Isaac 401k'!N173,'Retirement Calculator'!A:A,0),0),0)</f>
        <v>7820.4732791855868</v>
      </c>
      <c r="K173" s="444">
        <f t="shared" ca="1" si="2"/>
        <v>6873.3496348596682</v>
      </c>
      <c r="L173" s="444">
        <f t="shared" ca="1" si="3"/>
        <v>1656477.2620011801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1656477.2620011801</v>
      </c>
      <c r="J174" s="444">
        <f t="array" ref="J174">IFERROR(INDEX('Retirement Calculator'!J:J,MATCH('Isaac 401k'!N174,'Retirement Calculator'!A:A,0),0),0)</f>
        <v>7820.4732791855868</v>
      </c>
      <c r="K174" s="444">
        <f t="shared" ca="1" si="2"/>
        <v>6869.4032863416433</v>
      </c>
      <c r="L174" s="444">
        <f t="shared" ca="1" si="3"/>
        <v>1655526.1920083361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1655526.1920083361</v>
      </c>
      <c r="J175" s="444">
        <f t="array" ref="J175">IFERROR(INDEX('Retirement Calculator'!J:J,MATCH('Isaac 401k'!N175,'Retirement Calculator'!A:A,0),0),0)</f>
        <v>7820.4732791855868</v>
      </c>
      <c r="K175" s="444">
        <f t="shared" ca="1" si="2"/>
        <v>6865.4404947047933</v>
      </c>
      <c r="L175" s="444">
        <f t="shared" ca="1" si="3"/>
        <v>1654571.1592238552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1654571.1592238552</v>
      </c>
      <c r="J176" s="444">
        <f t="array" ref="J176">IFERROR(INDEX('Retirement Calculator'!J:J,MATCH('Isaac 401k'!N176,'Retirement Calculator'!A:A,0),0),0)</f>
        <v>7820.4732791855868</v>
      </c>
      <c r="K176" s="444">
        <f t="shared" ca="1" si="2"/>
        <v>6861.4611914361221</v>
      </c>
      <c r="L176" s="444">
        <f t="shared" ca="1" si="3"/>
        <v>1653612.1471361057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1653612.1471361057</v>
      </c>
      <c r="J177" s="444">
        <f t="array" ref="J177">IFERROR(INDEX('Retirement Calculator'!J:J,MATCH('Isaac 401k'!N177,'Retirement Calculator'!A:A,0),0),0)</f>
        <v>7820.4732791855868</v>
      </c>
      <c r="K177" s="444">
        <f t="shared" ca="1" si="2"/>
        <v>6857.4653077371668</v>
      </c>
      <c r="L177" s="444">
        <f t="shared" ca="1" si="3"/>
        <v>1652649.1391646573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1652649.1391646573</v>
      </c>
      <c r="J178" s="444">
        <f t="array" ref="J178">IFERROR(INDEX('Retirement Calculator'!J:J,MATCH('Isaac 401k'!N178,'Retirement Calculator'!A:A,0),0),0)</f>
        <v>7820.4732791855868</v>
      </c>
      <c r="K178" s="444">
        <f t="shared" ca="1" si="2"/>
        <v>6853.4527745227988</v>
      </c>
      <c r="L178" s="444">
        <f t="shared" ca="1" si="3"/>
        <v>1651682.1186599946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1651682.1186599946</v>
      </c>
      <c r="J179" s="444">
        <f t="array" ref="J179">IFERROR(INDEX('Retirement Calculator'!J:J,MATCH('Isaac 401k'!N179,'Retirement Calculator'!A:A,0),0),0)</f>
        <v>7820.4732791855868</v>
      </c>
      <c r="K179" s="444">
        <f t="shared" ca="1" si="2"/>
        <v>6849.4235224200374</v>
      </c>
      <c r="L179" s="444">
        <f t="shared" ca="1" si="3"/>
        <v>1650711.068903229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1650711.068903229</v>
      </c>
      <c r="J180" s="444">
        <f t="array" ref="J180">IFERROR(INDEX('Retirement Calculator'!J:J,MATCH('Isaac 401k'!N180,'Retirement Calculator'!A:A,0),0),0)</f>
        <v>7820.4732791855868</v>
      </c>
      <c r="K180" s="444">
        <f t="shared" ca="1" si="2"/>
        <v>6845.3774817668473</v>
      </c>
      <c r="L180" s="444">
        <f t="shared" ca="1" si="3"/>
        <v>1649735.9731058101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1649735.9731058101</v>
      </c>
      <c r="J181" s="444">
        <f t="array" ref="J181">IFERROR(INDEX('Retirement Calculator'!J:J,MATCH('Isaac 401k'!N181,'Retirement Calculator'!A:A,0),0),0)</f>
        <v>7820.4732791855868</v>
      </c>
      <c r="K181" s="444">
        <f t="shared" ca="1" si="2"/>
        <v>6841.3145826109358</v>
      </c>
      <c r="L181" s="444">
        <f t="shared" ca="1" si="3"/>
        <v>1648756.8144092355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1648756.8144092355</v>
      </c>
      <c r="J182" s="444">
        <f t="array" ref="J182">IFERROR(INDEX('Retirement Calculator'!J:J,MATCH('Isaac 401k'!N182,'Retirement Calculator'!A:A,0),0),0)</f>
        <v>7820.4732791855868</v>
      </c>
      <c r="K182" s="444">
        <f t="shared" ca="1" si="2"/>
        <v>6837.234754708541</v>
      </c>
      <c r="L182" s="444">
        <f t="shared" ca="1" si="3"/>
        <v>1647773.5758847585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1647773.5758847585</v>
      </c>
      <c r="J183" s="444">
        <f t="array" ref="J183">IFERROR(INDEX('Retirement Calculator'!J:J,MATCH('Isaac 401k'!N183,'Retirement Calculator'!A:A,0),0),0)</f>
        <v>7820.4732791855868</v>
      </c>
      <c r="K183" s="444">
        <f t="shared" ca="1" si="2"/>
        <v>6833.1379275232202</v>
      </c>
      <c r="L183" s="444">
        <f t="shared" ca="1" si="3"/>
        <v>1646786.240533096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1646786.240533096</v>
      </c>
      <c r="J184" s="444">
        <f t="array" ref="J184">IFERROR(INDEX('Retirement Calculator'!J:J,MATCH('Isaac 401k'!N184,'Retirement Calculator'!A:A,0),0),0)</f>
        <v>7820.4732791855868</v>
      </c>
      <c r="K184" s="444">
        <f t="shared" ca="1" si="2"/>
        <v>6829.0240302246266</v>
      </c>
      <c r="L184" s="444">
        <f t="shared" ca="1" si="3"/>
        <v>1645794.7912841351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1645794.7912841351</v>
      </c>
      <c r="J185" s="444">
        <f t="array" ref="J185">IFERROR(INDEX('Retirement Calculator'!J:J,MATCH('Isaac 401k'!N185,'Retirement Calculator'!A:A,0),0),0)</f>
        <v>7820.4732791855868</v>
      </c>
      <c r="K185" s="444">
        <f t="shared" ca="1" si="2"/>
        <v>6824.8929916872885</v>
      </c>
      <c r="L185" s="444">
        <f t="shared" ca="1" si="3"/>
        <v>1644799.2109966369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1644799.2109966369</v>
      </c>
      <c r="J186" s="444">
        <f t="array" ref="J186">IFERROR(INDEX('Retirement Calculator'!J:J,MATCH('Isaac 401k'!N186,'Retirement Calculator'!A:A,0),0),0)</f>
        <v>7820.4732791855868</v>
      </c>
      <c r="K186" s="444">
        <f t="shared" ca="1" si="2"/>
        <v>6820.7447404893801</v>
      </c>
      <c r="L186" s="444">
        <f t="shared" ca="1" si="3"/>
        <v>1643799.4824579407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1643799.4824579407</v>
      </c>
      <c r="J187" s="444">
        <f t="array" ref="J187">IFERROR(INDEX('Retirement Calculator'!J:J,MATCH('Isaac 401k'!N187,'Retirement Calculator'!A:A,0),0),0)</f>
        <v>7820.4732791855868</v>
      </c>
      <c r="K187" s="444">
        <f t="shared" ca="1" si="2"/>
        <v>6816.5792049114807</v>
      </c>
      <c r="L187" s="444">
        <f t="shared" ca="1" si="3"/>
        <v>1642795.5883836665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1642795.5883836665</v>
      </c>
      <c r="J188" s="444">
        <f t="array" ref="J188">IFERROR(INDEX('Retirement Calculator'!J:J,MATCH('Isaac 401k'!N188,'Retirement Calculator'!A:A,0),0),0)</f>
        <v>7820.4732791855868</v>
      </c>
      <c r="K188" s="444">
        <f t="shared" ca="1" si="2"/>
        <v>6812.3963129353369</v>
      </c>
      <c r="L188" s="444">
        <f t="shared" ca="1" si="3"/>
        <v>1641787.5114174162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1641787.5114174162</v>
      </c>
      <c r="J189" s="444">
        <f t="array" ref="J189">IFERROR(INDEX('Retirement Calculator'!J:J,MATCH('Isaac 401k'!N189,'Retirement Calculator'!A:A,0),0),0)</f>
        <v>7820.4732791855868</v>
      </c>
      <c r="K189" s="444">
        <f t="shared" ca="1" si="2"/>
        <v>6808.1959922426258</v>
      </c>
      <c r="L189" s="444">
        <f t="shared" ca="1" si="3"/>
        <v>1640775.2341304731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1640775.2341304731</v>
      </c>
      <c r="J190" s="444">
        <f t="array" ref="J190">IFERROR(INDEX('Retirement Calculator'!J:J,MATCH('Isaac 401k'!N190,'Retirement Calculator'!A:A,0),0),0)</f>
        <v>7820.4732791855868</v>
      </c>
      <c r="K190" s="444">
        <f t="shared" ca="1" si="2"/>
        <v>6803.9781702136979</v>
      </c>
      <c r="L190" s="444">
        <f t="shared" ca="1" si="3"/>
        <v>1639758.7390215013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1639758.7390215013</v>
      </c>
      <c r="J191" s="444">
        <f t="array" ref="J191">IFERROR(INDEX('Retirement Calculator'!J:J,MATCH('Isaac 401k'!N191,'Retirement Calculator'!A:A,0),0),0)</f>
        <v>7820.4732791855868</v>
      </c>
      <c r="K191" s="444">
        <f t="shared" ca="1" si="2"/>
        <v>6799.7427739263148</v>
      </c>
      <c r="L191" s="444">
        <f t="shared" ca="1" si="3"/>
        <v>1638738.008516242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1638738.008516242</v>
      </c>
      <c r="J192" s="444">
        <f t="array" ref="J192">IFERROR(INDEX('Retirement Calculator'!J:J,MATCH('Isaac 401k'!N192,'Retirement Calculator'!A:A,0),0),0)</f>
        <v>7820.4732791855868</v>
      </c>
      <c r="K192" s="444">
        <f t="shared" ca="1" si="2"/>
        <v>6795.4897301544015</v>
      </c>
      <c r="L192" s="444">
        <f t="shared" ca="1" si="3"/>
        <v>1637713.0249672108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1637713.0249672108</v>
      </c>
      <c r="J193" s="444">
        <f t="array" ref="J193">IFERROR(INDEX('Retirement Calculator'!J:J,MATCH('Isaac 401k'!N193,'Retirement Calculator'!A:A,0),0),0)</f>
        <v>7820.4732791855868</v>
      </c>
      <c r="K193" s="444">
        <f t="shared" ca="1" si="2"/>
        <v>6791.218965366772</v>
      </c>
      <c r="L193" s="444">
        <f t="shared" ca="1" si="3"/>
        <v>1636683.770653392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1636683.770653392</v>
      </c>
      <c r="J194" s="444">
        <f t="array" ref="J194">IFERROR(INDEX('Retirement Calculator'!J:J,MATCH('Isaac 401k'!N194,'Retirement Calculator'!A:A,0),0),0)</f>
        <v>7820.4732791855868</v>
      </c>
      <c r="K194" s="444">
        <f t="shared" ca="1" si="2"/>
        <v>6786.9304057258596</v>
      </c>
      <c r="L194" s="444">
        <f t="shared" ca="1" si="3"/>
        <v>1635650.2277799323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1635650.2277799323</v>
      </c>
      <c r="J195" s="444">
        <f t="array" ref="J195">IFERROR(INDEX('Retirement Calculator'!J:J,MATCH('Isaac 401k'!N195,'Retirement Calculator'!A:A,0),0),0)</f>
        <v>7820.4732791855868</v>
      </c>
      <c r="K195" s="444">
        <f t="shared" ca="1" si="2"/>
        <v>6782.6239770864449</v>
      </c>
      <c r="L195" s="444">
        <f t="shared" ca="1" si="3"/>
        <v>1634612.3784778332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1634612.3784778332</v>
      </c>
      <c r="J196" s="444">
        <f t="array" ref="J196">IFERROR(INDEX('Retirement Calculator'!J:J,MATCH('Isaac 401k'!N196,'Retirement Calculator'!A:A,0),0),0)</f>
        <v>7820.4732791855868</v>
      </c>
      <c r="K196" s="444">
        <f t="shared" ca="1" si="2"/>
        <v>6778.2996049943649</v>
      </c>
      <c r="L196" s="444">
        <f t="shared" ca="1" si="3"/>
        <v>1633570.2048036421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1633570.2048036421</v>
      </c>
      <c r="J197" s="444">
        <f t="array" ref="J197">IFERROR(INDEX('Retirement Calculator'!J:J,MATCH('Isaac 401k'!N197,'Retirement Calculator'!A:A,0),0),0)</f>
        <v>7820.4732791855868</v>
      </c>
      <c r="K197" s="444">
        <f t="shared" ca="1" si="2"/>
        <v>6773.9572146852352</v>
      </c>
      <c r="L197" s="444">
        <f t="shared" ca="1" si="3"/>
        <v>1632523.6887391417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1632523.6887391417</v>
      </c>
      <c r="J198" s="444">
        <f t="array" ref="J198">IFERROR(INDEX('Retirement Calculator'!J:J,MATCH('Isaac 401k'!N198,'Retirement Calculator'!A:A,0),0),0)</f>
        <v>7820.4732791855868</v>
      </c>
      <c r="K198" s="444">
        <f t="shared" ca="1" si="2"/>
        <v>6769.5967310831502</v>
      </c>
      <c r="L198" s="444">
        <f t="shared" ca="1" si="3"/>
        <v>1631472.8121910393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1631472.8121910393</v>
      </c>
      <c r="J199" s="444">
        <f t="array" ref="J199">IFERROR(INDEX('Retirement Calculator'!J:J,MATCH('Isaac 401k'!N199,'Retirement Calculator'!A:A,0),0),0)</f>
        <v>7820.4732791855868</v>
      </c>
      <c r="K199" s="444">
        <f t="shared" ca="1" si="2"/>
        <v>6765.2180787993902</v>
      </c>
      <c r="L199" s="444">
        <f t="shared" ca="1" si="3"/>
        <v>1630417.556990653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1630417.556990653</v>
      </c>
      <c r="J200" s="444">
        <f t="array" ref="J200">IFERROR(INDEX('Retirement Calculator'!J:J,MATCH('Isaac 401k'!N200,'Retirement Calculator'!A:A,0),0),0)</f>
        <v>7820.4732791855868</v>
      </c>
      <c r="K200" s="444">
        <f t="shared" ca="1" si="2"/>
        <v>6760.8211821311143</v>
      </c>
      <c r="L200" s="444">
        <f t="shared" ca="1" si="3"/>
        <v>1629357.9048935985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1629357.9048935985</v>
      </c>
      <c r="J201" s="444">
        <f t="array" ref="J201">IFERROR(INDEX('Retirement Calculator'!J:J,MATCH('Isaac 401k'!N201,'Retirement Calculator'!A:A,0),0),0)</f>
        <v>7820.4732791855868</v>
      </c>
      <c r="K201" s="444">
        <f t="shared" ca="1" si="2"/>
        <v>6756.4059650600539</v>
      </c>
      <c r="L201" s="444">
        <f t="shared" ca="1" si="3"/>
        <v>1628293.8375794729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1628293.8375794729</v>
      </c>
      <c r="J202" s="444">
        <f t="array" ref="J202">IFERROR(INDEX('Retirement Calculator'!J:J,MATCH('Isaac 401k'!N202,'Retirement Calculator'!A:A,0),0),0)</f>
        <v>7820.4732791855868</v>
      </c>
      <c r="K202" s="444">
        <f t="shared" ca="1" si="2"/>
        <v>6751.9723512511973</v>
      </c>
      <c r="L202" s="444">
        <f t="shared" ca="1" si="3"/>
        <v>1627225.3366515385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1627225.3366515385</v>
      </c>
      <c r="J203" s="444">
        <f t="array" ref="J203">IFERROR(INDEX('Retirement Calculator'!J:J,MATCH('Isaac 401k'!N203,'Retirement Calculator'!A:A,0),0),0)</f>
        <v>7820.4732791855868</v>
      </c>
      <c r="K203" s="444">
        <f t="shared" ca="1" si="2"/>
        <v>6747.5202640514699</v>
      </c>
      <c r="L203" s="444">
        <f t="shared" ca="1" si="3"/>
        <v>1626152.3836364043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1626152.3836364043</v>
      </c>
      <c r="J204" s="444">
        <f t="array" ref="J204">IFERROR(INDEX('Retirement Calculator'!J:J,MATCH('Isaac 401k'!N204,'Retirement Calculator'!A:A,0),0),0)</f>
        <v>7820.4732791855868</v>
      </c>
      <c r="K204" s="444">
        <f t="shared" ca="1" si="2"/>
        <v>6743.0496264884114</v>
      </c>
      <c r="L204" s="444">
        <f t="shared" ca="1" si="3"/>
        <v>1625074.9599837072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1625074.9599837072</v>
      </c>
      <c r="J205" s="444">
        <f t="array" ref="J205">IFERROR(INDEX('Retirement Calculator'!J:J,MATCH('Isaac 401k'!N205,'Retirement Calculator'!A:A,0),0),0)</f>
        <v>7820.4732791855868</v>
      </c>
      <c r="K205" s="444">
        <f t="shared" ca="1" si="2"/>
        <v>6738.5603612688401</v>
      </c>
      <c r="L205" s="444">
        <f t="shared" ca="1" si="3"/>
        <v>1623993.0470657905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1623993.0470657905</v>
      </c>
      <c r="J206" s="444">
        <f t="array" ref="J206">IFERROR(INDEX('Retirement Calculator'!J:J,MATCH('Isaac 401k'!N206,'Retirement Calculator'!A:A,0),0),0)</f>
        <v>7820.4732791855868</v>
      </c>
      <c r="K206" s="444">
        <f t="shared" ca="1" si="2"/>
        <v>6734.0523907775205</v>
      </c>
      <c r="L206" s="444">
        <f t="shared" ca="1" si="3"/>
        <v>1622906.6261773824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1622906.6261773824</v>
      </c>
      <c r="J207" s="444">
        <f t="array" ref="J207">IFERROR(INDEX('Retirement Calculator'!J:J,MATCH('Isaac 401k'!N207,'Retirement Calculator'!A:A,0),0),0)</f>
        <v>7820.4732791855868</v>
      </c>
      <c r="K207" s="444">
        <f t="shared" ca="1" si="2"/>
        <v>6729.5256370758198</v>
      </c>
      <c r="L207" s="444">
        <f t="shared" ca="1" si="3"/>
        <v>1621815.6785352726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1621815.6785352726</v>
      </c>
      <c r="J208" s="444">
        <f t="array" ref="J208">IFERROR(INDEX('Retirement Calculator'!J:J,MATCH('Isaac 401k'!N208,'Retirement Calculator'!A:A,0),0),0)</f>
        <v>7820.4732791855868</v>
      </c>
      <c r="K208" s="444">
        <f t="shared" ca="1" si="2"/>
        <v>6724.9800219003628</v>
      </c>
      <c r="L208" s="444">
        <f t="shared" ca="1" si="3"/>
        <v>1620720.1852779873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1620720.1852779873</v>
      </c>
      <c r="J209" s="444">
        <f t="array" ref="J209">IFERROR(INDEX('Retirement Calculator'!J:J,MATCH('Isaac 401k'!N209,'Retirement Calculator'!A:A,0),0),0)</f>
        <v>7820.4732791855868</v>
      </c>
      <c r="K209" s="444">
        <f t="shared" ca="1" si="2"/>
        <v>6720.4154666616732</v>
      </c>
      <c r="L209" s="444">
        <f t="shared" ca="1" si="3"/>
        <v>1619620.1274654632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1619620.1274654632</v>
      </c>
      <c r="J210" s="444">
        <f t="array" ref="J210">IFERROR(INDEX('Retirement Calculator'!J:J,MATCH('Isaac 401k'!N210,'Retirement Calculator'!A:A,0),0),0)</f>
        <v>7820.4732791855868</v>
      </c>
      <c r="K210" s="444">
        <f t="shared" ca="1" si="2"/>
        <v>6715.8318924428231</v>
      </c>
      <c r="L210" s="444">
        <f t="shared" ca="1" si="3"/>
        <v>1618515.4860787205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1618515.4860787205</v>
      </c>
      <c r="J211" s="444">
        <f t="array" ref="J211">IFERROR(INDEX('Retirement Calculator'!J:J,MATCH('Isaac 401k'!N211,'Retirement Calculator'!A:A,0),0),0)</f>
        <v>7820.4732791855868</v>
      </c>
      <c r="K211" s="444">
        <f t="shared" ca="1" si="2"/>
        <v>6711.229219998062</v>
      </c>
      <c r="L211" s="444">
        <f t="shared" ca="1" si="3"/>
        <v>1617406.2420195329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1617406.2420195329</v>
      </c>
      <c r="J212" s="444">
        <f t="array" ref="J212">IFERROR(INDEX('Retirement Calculator'!J:J,MATCH('Isaac 401k'!N212,'Retirement Calculator'!A:A,0),0),0)</f>
        <v>7820.4732791855868</v>
      </c>
      <c r="K212" s="444">
        <f t="shared" ca="1" si="2"/>
        <v>6706.6073697514475</v>
      </c>
      <c r="L212" s="444">
        <f t="shared" ca="1" si="3"/>
        <v>1616292.3761100988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1616292.3761100988</v>
      </c>
      <c r="J213" s="444">
        <f t="array" ref="J213">IFERROR(INDEX('Retirement Calculator'!J:J,MATCH('Isaac 401k'!N213,'Retirement Calculator'!A:A,0),0),0)</f>
        <v>7820.4732791855868</v>
      </c>
      <c r="K213" s="444">
        <f t="shared" ca="1" si="2"/>
        <v>6701.9662617954718</v>
      </c>
      <c r="L213" s="444">
        <f t="shared" ca="1" si="3"/>
        <v>1615173.8690927087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1615173.8690927087</v>
      </c>
      <c r="J214" s="444">
        <f t="array" ref="J214">IFERROR(INDEX('Retirement Calculator'!J:J,MATCH('Isaac 401k'!N214,'Retirement Calculator'!A:A,0),0),0)</f>
        <v>7820.4732791855868</v>
      </c>
      <c r="K214" s="444">
        <f t="shared" ca="1" si="2"/>
        <v>6697.3058158896793</v>
      </c>
      <c r="L214" s="444">
        <f t="shared" ca="1" si="3"/>
        <v>1614050.7016294128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1614050.7016294128</v>
      </c>
      <c r="J215" s="444">
        <f t="array" ref="J215">IFERROR(INDEX('Retirement Calculator'!J:J,MATCH('Isaac 401k'!N215,'Retirement Calculator'!A:A,0),0),0)</f>
        <v>7820.4732791855868</v>
      </c>
      <c r="K215" s="444">
        <f t="shared" ca="1" si="2"/>
        <v>6692.6259514592803</v>
      </c>
      <c r="L215" s="444">
        <f t="shared" ca="1" si="3"/>
        <v>1612922.8543016864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1612922.8543016864</v>
      </c>
      <c r="J216" s="444">
        <f t="array" ref="J216">IFERROR(INDEX('Retirement Calculator'!J:J,MATCH('Isaac 401k'!N216,'Retirement Calculator'!A:A,0),0),0)</f>
        <v>7820.4732791855868</v>
      </c>
      <c r="K216" s="444">
        <f t="shared" ca="1" si="2"/>
        <v>6687.9265875937535</v>
      </c>
      <c r="L216" s="444">
        <f t="shared" ca="1" si="3"/>
        <v>1611790.3076100945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1611790.3076100945</v>
      </c>
      <c r="J217" s="444">
        <f t="array" ref="J217">IFERROR(INDEX('Retirement Calculator'!J:J,MATCH('Isaac 401k'!N217,'Retirement Calculator'!A:A,0),0),0)</f>
        <v>7820.4732791855868</v>
      </c>
      <c r="K217" s="444">
        <f t="shared" ca="1" si="2"/>
        <v>6683.2076430454536</v>
      </c>
      <c r="L217" s="444">
        <f t="shared" ca="1" si="3"/>
        <v>1610653.0419739543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1610653.0419739543</v>
      </c>
      <c r="J218" s="444">
        <f t="array" ref="J218">IFERROR(INDEX('Retirement Calculator'!J:J,MATCH('Isaac 401k'!N218,'Retirement Calculator'!A:A,0),0),0)</f>
        <v>7820.4732791855868</v>
      </c>
      <c r="K218" s="444">
        <f t="shared" ca="1" si="2"/>
        <v>6678.4690362282026</v>
      </c>
      <c r="L218" s="444">
        <f t="shared" ca="1" si="3"/>
        <v>1609511.037730997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1609511.037730997</v>
      </c>
      <c r="J219" s="444">
        <f t="array" ref="J219">IFERROR(INDEX('Retirement Calculator'!J:J,MATCH('Isaac 401k'!N219,'Retirement Calculator'!A:A,0),0),0)</f>
        <v>7820.4732791855868</v>
      </c>
      <c r="K219" s="444">
        <f t="shared" ca="1" si="2"/>
        <v>6673.7106852158804</v>
      </c>
      <c r="L219" s="444">
        <f t="shared" ca="1" si="3"/>
        <v>1608364.2751370273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1608364.2751370273</v>
      </c>
      <c r="J220" s="444">
        <f t="array" ref="J220">IFERROR(INDEX('Retirement Calculator'!J:J,MATCH('Isaac 401k'!N220,'Retirement Calculator'!A:A,0),0),0)</f>
        <v>7820.4732791855868</v>
      </c>
      <c r="K220" s="444">
        <f t="shared" ca="1" si="2"/>
        <v>6668.9325077410067</v>
      </c>
      <c r="L220" s="444">
        <f t="shared" ca="1" si="3"/>
        <v>1607212.7343655827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1607212.7343655827</v>
      </c>
      <c r="J221" s="444">
        <f t="array" ref="J221">IFERROR(INDEX('Retirement Calculator'!J:J,MATCH('Isaac 401k'!N221,'Retirement Calculator'!A:A,0),0),0)</f>
        <v>7820.4732791855868</v>
      </c>
      <c r="K221" s="444">
        <f t="shared" ca="1" si="2"/>
        <v>6664.134421193321</v>
      </c>
      <c r="L221" s="444">
        <f t="shared" ca="1" si="3"/>
        <v>1606056.3955075904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1606056.3955075904</v>
      </c>
      <c r="J222" s="444">
        <f t="array" ref="J222">IFERROR(INDEX('Retirement Calculator'!J:J,MATCH('Isaac 401k'!N222,'Retirement Calculator'!A:A,0),0),0)</f>
        <v>7820.4732791855868</v>
      </c>
      <c r="K222" s="444">
        <f t="shared" ca="1" si="2"/>
        <v>6659.3163426183528</v>
      </c>
      <c r="L222" s="444">
        <f t="shared" ca="1" si="3"/>
        <v>1604895.2385710231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1604895.2385710231</v>
      </c>
      <c r="J223" s="444">
        <f t="array" ref="J223">IFERROR(INDEX('Retirement Calculator'!J:J,MATCH('Isaac 401k'!N223,'Retirement Calculator'!A:A,0),0),0)</f>
        <v>7820.4732791855868</v>
      </c>
      <c r="K223" s="444">
        <f t="shared" ca="1" si="2"/>
        <v>6654.4781887159897</v>
      </c>
      <c r="L223" s="444">
        <f t="shared" ca="1" si="3"/>
        <v>1603729.2434805534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1603729.2434805534</v>
      </c>
      <c r="J224" s="444">
        <f t="array" ref="J224">IFERROR(INDEX('Retirement Calculator'!J:J,MATCH('Isaac 401k'!N224,'Retirement Calculator'!A:A,0),0),0)</f>
        <v>7820.4732791855868</v>
      </c>
      <c r="K224" s="444">
        <f t="shared" ca="1" si="2"/>
        <v>6649.6198758390319</v>
      </c>
      <c r="L224" s="444">
        <f t="shared" ca="1" si="3"/>
        <v>1602558.3900772068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1602558.3900772068</v>
      </c>
      <c r="J225" s="444">
        <f t="array" ref="J225">IFERROR(INDEX('Retirement Calculator'!J:J,MATCH('Isaac 401k'!N225,'Retirement Calculator'!A:A,0),0),0)</f>
        <v>7820.4732791855868</v>
      </c>
      <c r="K225" s="444">
        <f t="shared" ca="1" si="2"/>
        <v>6644.7413199917546</v>
      </c>
      <c r="L225" s="444">
        <f t="shared" ca="1" si="3"/>
        <v>1601382.6581180128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1601382.6581180128</v>
      </c>
      <c r="J226" s="444">
        <f t="array" ref="J226">IFERROR(INDEX('Retirement Calculator'!J:J,MATCH('Isaac 401k'!N226,'Retirement Calculator'!A:A,0),0),0)</f>
        <v>7820.4732791855868</v>
      </c>
      <c r="K226" s="444">
        <f t="shared" ca="1" si="2"/>
        <v>6639.8424368284468</v>
      </c>
      <c r="L226" s="444">
        <f t="shared" ca="1" si="3"/>
        <v>1600202.0272756557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1600202.0272756557</v>
      </c>
      <c r="J227" s="444">
        <f t="array" ref="J227">IFERROR(INDEX('Retirement Calculator'!J:J,MATCH('Isaac 401k'!N227,'Retirement Calculator'!A:A,0),0),0)</f>
        <v>7820.4732791855868</v>
      </c>
      <c r="K227" s="444">
        <f t="shared" ca="1" si="2"/>
        <v>6634.9231416519588</v>
      </c>
      <c r="L227" s="444">
        <f t="shared" ca="1" si="3"/>
        <v>1599016.4771381221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1599016.4771381221</v>
      </c>
      <c r="J228" s="444">
        <f t="array" ref="J228">IFERROR(INDEX('Retirement Calculator'!J:J,MATCH('Isaac 401k'!N228,'Retirement Calculator'!A:A,0),0),0)</f>
        <v>7820.4732791855868</v>
      </c>
      <c r="K228" s="444">
        <f t="shared" ca="1" si="2"/>
        <v>6629.9833494122349</v>
      </c>
      <c r="L228" s="444">
        <f t="shared" ca="1" si="3"/>
        <v>1597825.9872083487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1597825.9872083487</v>
      </c>
      <c r="J229" s="444">
        <f t="array" ref="J229">IFERROR(INDEX('Retirement Calculator'!J:J,MATCH('Isaac 401k'!N229,'Retirement Calculator'!A:A,0),0),0)</f>
        <v>7820.4732791855868</v>
      </c>
      <c r="K229" s="444">
        <f t="shared" ca="1" si="2"/>
        <v>6625.0229747048461</v>
      </c>
      <c r="L229" s="444">
        <f t="shared" ca="1" si="3"/>
        <v>1596630.536903868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1596630.536903868</v>
      </c>
      <c r="J230" s="444">
        <f t="array" ref="J230">IFERROR(INDEX('Retirement Calculator'!J:J,MATCH('Isaac 401k'!N230,'Retirement Calculator'!A:A,0),0),0)</f>
        <v>7820.4732791855868</v>
      </c>
      <c r="K230" s="444">
        <f t="shared" ca="1" si="2"/>
        <v>6620.0419317695096</v>
      </c>
      <c r="L230" s="444">
        <f t="shared" ca="1" si="3"/>
        <v>1595430.1055564519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1595430.1055564519</v>
      </c>
      <c r="J231" s="444">
        <f t="array" ref="J231">IFERROR(INDEX('Retirement Calculator'!J:J,MATCH('Isaac 401k'!N231,'Retirement Calculator'!A:A,0),0),0)</f>
        <v>7820.4732791855868</v>
      </c>
      <c r="K231" s="444">
        <f t="shared" ca="1" si="2"/>
        <v>6615.0401344886095</v>
      </c>
      <c r="L231" s="444">
        <f t="shared" ca="1" si="3"/>
        <v>1594224.672411755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1594224.672411755</v>
      </c>
      <c r="J232" s="444">
        <f t="array" ref="J232">IFERROR(INDEX('Retirement Calculator'!J:J,MATCH('Isaac 401k'!N232,'Retirement Calculator'!A:A,0),0),0)</f>
        <v>7820.4732791855868</v>
      </c>
      <c r="K232" s="444">
        <f t="shared" ca="1" si="2"/>
        <v>6610.0174963857053</v>
      </c>
      <c r="L232" s="444">
        <f t="shared" ca="1" si="3"/>
        <v>1593014.216628955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1593014.216628955</v>
      </c>
      <c r="J233" s="444">
        <f t="array" ref="J233">IFERROR(INDEX('Retirement Calculator'!J:J,MATCH('Isaac 401k'!N233,'Retirement Calculator'!A:A,0),0),0)</f>
        <v>7820.4732791855868</v>
      </c>
      <c r="K233" s="444">
        <f t="shared" ca="1" si="2"/>
        <v>6604.973930624039</v>
      </c>
      <c r="L233" s="444">
        <f t="shared" ca="1" si="3"/>
        <v>1591798.7172803935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1591798.7172803935</v>
      </c>
      <c r="J234" s="444">
        <f t="array" ref="J234">IFERROR(INDEX('Retirement Calculator'!J:J,MATCH('Isaac 401k'!N234,'Retirement Calculator'!A:A,0),0),0)</f>
        <v>7820.4732791855868</v>
      </c>
      <c r="K234" s="444">
        <f t="shared" ca="1" si="2"/>
        <v>6599.909350005033</v>
      </c>
      <c r="L234" s="444">
        <f t="shared" ca="1" si="3"/>
        <v>1590578.1533512129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1590578.1533512129</v>
      </c>
      <c r="J235" s="444">
        <f t="array" ref="J235">IFERROR(INDEX('Retirement Calculator'!J:J,MATCH('Isaac 401k'!N235,'Retirement Calculator'!A:A,0),0),0)</f>
        <v>7820.4732791855868</v>
      </c>
      <c r="K235" s="444">
        <f t="shared" ca="1" si="2"/>
        <v>6594.8236669667804</v>
      </c>
      <c r="L235" s="444">
        <f t="shared" ca="1" si="3"/>
        <v>1589352.503738994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1589352.503738994</v>
      </c>
      <c r="J236" s="444">
        <f t="array" ref="J236">IFERROR(INDEX('Retirement Calculator'!J:J,MATCH('Isaac 401k'!N236,'Retirement Calculator'!A:A,0),0),0)</f>
        <v>7820.4732791855868</v>
      </c>
      <c r="K236" s="444">
        <f t="shared" ca="1" si="2"/>
        <v>6589.7167935825346</v>
      </c>
      <c r="L236" s="444">
        <f t="shared" ca="1" si="3"/>
        <v>1588121.747253391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1588121.747253391</v>
      </c>
      <c r="J237" s="444">
        <f t="array" ref="J237">IFERROR(INDEX('Retirement Calculator'!J:J,MATCH('Isaac 401k'!N237,'Retirement Calculator'!A:A,0),0),0)</f>
        <v>7820.4732791855868</v>
      </c>
      <c r="K237" s="444">
        <f t="shared" ca="1" si="2"/>
        <v>6584.5886415591885</v>
      </c>
      <c r="L237" s="444">
        <f t="shared" ca="1" si="3"/>
        <v>1586885.8626157646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1586885.8626157646</v>
      </c>
      <c r="J238" s="444">
        <f t="array" ref="J238">IFERROR(INDEX('Retirement Calculator'!J:J,MATCH('Isaac 401k'!N238,'Retirement Calculator'!A:A,0),0),0)</f>
        <v>7820.4732791855868</v>
      </c>
      <c r="K238" s="444">
        <f t="shared" ca="1" si="2"/>
        <v>6579.4391222357453</v>
      </c>
      <c r="L238" s="444">
        <f t="shared" ca="1" si="3"/>
        <v>1585644.8284588146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1585644.8284588146</v>
      </c>
      <c r="J239" s="444">
        <f t="array" ref="J239">IFERROR(INDEX('Retirement Calculator'!J:J,MATCH('Isaac 401k'!N239,'Retirement Calculator'!A:A,0),0),0)</f>
        <v>7820.4732791855868</v>
      </c>
      <c r="K239" s="444">
        <f t="shared" ca="1" si="2"/>
        <v>6574.2681465817877</v>
      </c>
      <c r="L239" s="444">
        <f t="shared" ca="1" si="3"/>
        <v>1584398.6233262108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1584398.6233262108</v>
      </c>
      <c r="J240" s="444">
        <f t="array" ref="J240">IFERROR(INDEX('Retirement Calculator'!J:J,MATCH('Isaac 401k'!N240,'Retirement Calculator'!A:A,0),0),0)</f>
        <v>7820.4732791855868</v>
      </c>
      <c r="K240" s="444">
        <f t="shared" ca="1" si="2"/>
        <v>6569.0756251959383</v>
      </c>
      <c r="L240" s="444">
        <f t="shared" ca="1" si="3"/>
        <v>1583147.225672221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1583147.225672221</v>
      </c>
      <c r="J241" s="444">
        <f t="array" ref="J241">IFERROR(INDEX('Retirement Calculator'!J:J,MATCH('Isaac 401k'!N241,'Retirement Calculator'!A:A,0),0),0)</f>
        <v>7820.4732791855868</v>
      </c>
      <c r="K241" s="444">
        <f t="shared" ca="1" si="2"/>
        <v>6563.8614683043143</v>
      </c>
      <c r="L241" s="444">
        <f t="shared" ca="1" si="3"/>
        <v>1581890.6138613399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1581890.6138613399</v>
      </c>
      <c r="J242" s="444">
        <f t="array" ref="J242">IFERROR(INDEX('Retirement Calculator'!J:J,MATCH('Isaac 401k'!N242,'Retirement Calculator'!A:A,0),0),0)</f>
        <v>7820.4732791855868</v>
      </c>
      <c r="K242" s="444">
        <f t="shared" ca="1" si="2"/>
        <v>6558.6255857589758</v>
      </c>
      <c r="L242" s="444">
        <f t="shared" ca="1" si="3"/>
        <v>1580628.7661679133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1580628.7661679133</v>
      </c>
      <c r="J243" s="444">
        <f t="array" ref="J243">IFERROR(INDEX('Retirement Calculator'!J:J,MATCH('Isaac 401k'!N243,'Retirement Calculator'!A:A,0),0),0)</f>
        <v>7820.4732791855868</v>
      </c>
      <c r="K243" s="444">
        <f t="shared" ca="1" si="2"/>
        <v>6553.3678870363656</v>
      </c>
      <c r="L243" s="444">
        <f t="shared" ca="1" si="3"/>
        <v>1579361.6607757641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1579361.6607757641</v>
      </c>
      <c r="J244" s="444">
        <f t="array" ref="J244">IFERROR(INDEX('Retirement Calculator'!J:J,MATCH('Isaac 401k'!N244,'Retirement Calculator'!A:A,0),0),0)</f>
        <v>7820.4732791855868</v>
      </c>
      <c r="K244" s="444">
        <f t="shared" ca="1" si="2"/>
        <v>6548.088281235744</v>
      </c>
      <c r="L244" s="444">
        <f t="shared" ca="1" si="3"/>
        <v>1578089.2757778142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1578089.2757778142</v>
      </c>
      <c r="J245" s="444">
        <f t="array" ref="J245">IFERROR(INDEX('Retirement Calculator'!J:J,MATCH('Isaac 401k'!N245,'Retirement Calculator'!A:A,0),0),0)</f>
        <v>7820.4732791855868</v>
      </c>
      <c r="K245" s="444">
        <f t="shared" ca="1" si="2"/>
        <v>6542.7866770776191</v>
      </c>
      <c r="L245" s="444">
        <f t="shared" ca="1" si="3"/>
        <v>1576811.5891757063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1576811.5891757063</v>
      </c>
      <c r="J246" s="444">
        <f t="array" ref="J246">IFERROR(INDEX('Retirement Calculator'!J:J,MATCH('Isaac 401k'!N246,'Retirement Calculator'!A:A,0),0),0)</f>
        <v>7820.4732791855868</v>
      </c>
      <c r="K246" s="444">
        <f t="shared" ca="1" si="2"/>
        <v>6537.4629829021696</v>
      </c>
      <c r="L246" s="444">
        <f t="shared" ca="1" si="3"/>
        <v>1575528.5788794227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1575528.5788794227</v>
      </c>
      <c r="J247" s="444">
        <f t="array" ref="J247">IFERROR(INDEX('Retirement Calculator'!J:J,MATCH('Isaac 401k'!N247,'Retirement Calculator'!A:A,0),0),0)</f>
        <v>7820.4732791855868</v>
      </c>
      <c r="K247" s="444">
        <f t="shared" ca="1" si="2"/>
        <v>6532.1171066676543</v>
      </c>
      <c r="L247" s="444">
        <f t="shared" ca="1" si="3"/>
        <v>1574240.2227069049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1574240.2227069049</v>
      </c>
      <c r="J248" s="444">
        <f t="array" ref="J248">IFERROR(INDEX('Retirement Calculator'!J:J,MATCH('Isaac 401k'!N248,'Retirement Calculator'!A:A,0),0),0)</f>
        <v>7820.4732791855868</v>
      </c>
      <c r="K248" s="444">
        <f t="shared" ca="1" si="2"/>
        <v>6526.7489559488304</v>
      </c>
      <c r="L248" s="444">
        <f t="shared" ca="1" si="3"/>
        <v>1572946.498383668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1572946.498383668</v>
      </c>
      <c r="J249" s="444">
        <f t="array" ref="J249">IFERROR(INDEX('Retirement Calculator'!J:J,MATCH('Isaac 401k'!N249,'Retirement Calculator'!A:A,0),0),0)</f>
        <v>7820.4732791855868</v>
      </c>
      <c r="K249" s="444">
        <f t="shared" ca="1" si="2"/>
        <v>6521.3584379353433</v>
      </c>
      <c r="L249" s="444">
        <f t="shared" ca="1" si="3"/>
        <v>1571647.3835424178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1571647.3835424178</v>
      </c>
      <c r="J250" s="444">
        <f t="array" ref="J250">IFERROR(INDEX('Retirement Calculator'!J:J,MATCH('Isaac 401k'!N250,'Retirement Calculator'!A:A,0),0),0)</f>
        <v>7820.4732791855868</v>
      </c>
      <c r="K250" s="444">
        <f t="shared" ca="1" si="2"/>
        <v>6515.9454594301342</v>
      </c>
      <c r="L250" s="444">
        <f t="shared" ca="1" si="3"/>
        <v>1570342.8557226623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1570342.8557226623</v>
      </c>
      <c r="J251" s="444">
        <f t="array" ref="J251">IFERROR(INDEX('Retirement Calculator'!J:J,MATCH('Isaac 401k'!N251,'Retirement Calculator'!A:A,0),0),0)</f>
        <v>7820.4732791855868</v>
      </c>
      <c r="K251" s="444">
        <f t="shared" ca="1" si="2"/>
        <v>6510.5099268478198</v>
      </c>
      <c r="L251" s="444">
        <f t="shared" ca="1" si="3"/>
        <v>1569032.8923703246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1569032.8923703246</v>
      </c>
      <c r="J252" s="444">
        <f t="array" ref="J252">IFERROR(INDEX('Retirement Calculator'!J:J,MATCH('Isaac 401k'!N252,'Retirement Calculator'!A:A,0),0),0)</f>
        <v>7820.4732791855868</v>
      </c>
      <c r="K252" s="444">
        <f t="shared" ca="1" si="2"/>
        <v>6505.0517462130792</v>
      </c>
      <c r="L252" s="444">
        <f t="shared" ca="1" si="3"/>
        <v>1567717.4708373521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1567717.4708373521</v>
      </c>
      <c r="J253" s="444">
        <f t="array" ref="J253">IFERROR(INDEX('Retirement Calculator'!J:J,MATCH('Isaac 401k'!N253,'Retirement Calculator'!A:A,0),0),0)</f>
        <v>7820.4732791855868</v>
      </c>
      <c r="K253" s="444">
        <f t="shared" ca="1" si="2"/>
        <v>6499.570823159027</v>
      </c>
      <c r="L253" s="444">
        <f t="shared" ca="1" si="3"/>
        <v>1566396.5683813256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1566396.5683813256</v>
      </c>
      <c r="J254" s="444">
        <f t="array" ref="J254">IFERROR(INDEX('Retirement Calculator'!J:J,MATCH('Isaac 401k'!N254,'Retirement Calculator'!A:A,0),0),0)</f>
        <v>7820.4732791855868</v>
      </c>
      <c r="K254" s="444">
        <f t="shared" ca="1" si="2"/>
        <v>6494.0670629255828</v>
      </c>
      <c r="L254" s="444">
        <f t="shared" ca="1" si="3"/>
        <v>1565070.1621650655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1565070.1621650655</v>
      </c>
      <c r="J255" s="444">
        <f t="array" ref="J255">IFERROR(INDEX('Retirement Calculator'!J:J,MATCH('Isaac 401k'!N255,'Retirement Calculator'!A:A,0),0),0)</f>
        <v>7820.4732791855868</v>
      </c>
      <c r="K255" s="444">
        <f t="shared" ca="1" si="2"/>
        <v>6488.5403703578331</v>
      </c>
      <c r="L255" s="444">
        <f t="shared" ca="1" si="3"/>
        <v>1563738.2292562379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1563738.2292562379</v>
      </c>
      <c r="J256" s="444">
        <f t="array" ref="J256">IFERROR(INDEX('Retirement Calculator'!J:J,MATCH('Isaac 401k'!N256,'Retirement Calculator'!A:A,0),0),0)</f>
        <v>7820.4732791855868</v>
      </c>
      <c r="K256" s="444">
        <f t="shared" ca="1" si="2"/>
        <v>6482.9906499043846</v>
      </c>
      <c r="L256" s="444">
        <f t="shared" ca="1" si="3"/>
        <v>1562400.7466269566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1562400.7466269566</v>
      </c>
      <c r="J257" s="444">
        <f t="array" ref="J257">IFERROR(INDEX('Retirement Calculator'!J:J,MATCH('Isaac 401k'!N257,'Retirement Calculator'!A:A,0),0),0)</f>
        <v>7820.4732791855868</v>
      </c>
      <c r="K257" s="444">
        <f t="shared" ca="1" si="2"/>
        <v>6477.4178056157125</v>
      </c>
      <c r="L257" s="444">
        <f t="shared" ca="1" si="3"/>
        <v>1561057.6911533868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1561057.6911533868</v>
      </c>
      <c r="J258" s="444">
        <f t="array" ref="J258">IFERROR(INDEX('Retirement Calculator'!J:J,MATCH('Isaac 401k'!N258,'Retirement Calculator'!A:A,0),0),0)</f>
        <v>7820.4732791855868</v>
      </c>
      <c r="K258" s="444">
        <f t="shared" ca="1" si="2"/>
        <v>6471.8217411425048</v>
      </c>
      <c r="L258" s="444">
        <f t="shared" ca="1" si="3"/>
        <v>1559709.0396153438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1559709.0396153438</v>
      </c>
      <c r="J259" s="444">
        <f t="array" ref="J259">IFERROR(INDEX('Retirement Calculator'!J:J,MATCH('Isaac 401k'!N259,'Retirement Calculator'!A:A,0),0),0)</f>
        <v>7820.4732791855868</v>
      </c>
      <c r="K259" s="444">
        <f t="shared" ca="1" si="2"/>
        <v>6466.2023597339921</v>
      </c>
      <c r="L259" s="444">
        <f t="shared" ca="1" si="3"/>
        <v>1558354.7686958923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1558354.7686958923</v>
      </c>
      <c r="J260" s="444">
        <f t="array" ref="J260">IFERROR(INDEX('Retirement Calculator'!J:J,MATCH('Isaac 401k'!N260,'Retirement Calculator'!A:A,0),0),0)</f>
        <v>7820.4732791855868</v>
      </c>
      <c r="K260" s="444">
        <f t="shared" ca="1" si="2"/>
        <v>6460.5595642362778</v>
      </c>
      <c r="L260" s="444">
        <f t="shared" ca="1" si="3"/>
        <v>1556994.854980943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1556994.854980943</v>
      </c>
      <c r="J261" s="444">
        <f t="array" ref="J261">IFERROR(INDEX('Retirement Calculator'!J:J,MATCH('Isaac 401k'!N261,'Retirement Calculator'!A:A,0),0),0)</f>
        <v>7820.4732791855868</v>
      </c>
      <c r="K261" s="444">
        <f t="shared" ca="1" si="2"/>
        <v>6454.8932570906563</v>
      </c>
      <c r="L261" s="444">
        <f t="shared" ca="1" si="3"/>
        <v>1555629.274958848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1555629.274958848</v>
      </c>
      <c r="J262" s="444">
        <f t="array" ref="J262">IFERROR(INDEX('Retirement Calculator'!J:J,MATCH('Isaac 401k'!N262,'Retirement Calculator'!A:A,0),0),0)</f>
        <v>7820.4732791855868</v>
      </c>
      <c r="K262" s="444">
        <f t="shared" ca="1" si="2"/>
        <v>6449.2033403319265</v>
      </c>
      <c r="L262" s="444">
        <f t="shared" ca="1" si="3"/>
        <v>1554258.0050199945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1554258.0050199945</v>
      </c>
      <c r="J263" s="444">
        <f t="array" ref="J263">IFERROR(INDEX('Retirement Calculator'!J:J,MATCH('Isaac 401k'!N263,'Retirement Calculator'!A:A,0),0),0)</f>
        <v>7820.4732791855868</v>
      </c>
      <c r="K263" s="444">
        <f t="shared" ref="K263:K517" ca="1" si="27">IPMT(M263/12,1,12,-I263+J263,,0)</f>
        <v>6443.4897155867038</v>
      </c>
      <c r="L263" s="444">
        <f t="shared" ref="L263:L517" ca="1" si="28">I263-J263+K263</f>
        <v>1552881.0214563955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1552881.0214563955</v>
      </c>
      <c r="J264" s="444">
        <f t="array" ref="J264">IFERROR(INDEX('Retirement Calculator'!J:J,MATCH('Isaac 401k'!N264,'Retirement Calculator'!A:A,0),0),0)</f>
        <v>7820.4732791855868</v>
      </c>
      <c r="K264" s="444">
        <f t="shared" ca="1" si="27"/>
        <v>6437.7522840717083</v>
      </c>
      <c r="L264" s="444">
        <f t="shared" ca="1" si="28"/>
        <v>1551498.3004612816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1551498.3004612816</v>
      </c>
      <c r="J265" s="444">
        <f t="array" ref="J265">IFERROR(INDEX('Retirement Calculator'!J:J,MATCH('Isaac 401k'!N265,'Retirement Calculator'!A:A,0),0),0)</f>
        <v>7820.4732791855868</v>
      </c>
      <c r="K265" s="444">
        <f t="shared" ca="1" si="27"/>
        <v>6431.9909465920664</v>
      </c>
      <c r="L265" s="444">
        <f t="shared" ca="1" si="28"/>
        <v>1550109.818128688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1550109.818128688</v>
      </c>
      <c r="J266" s="444">
        <f t="array" ref="J266">IFERROR(INDEX('Retirement Calculator'!J:J,MATCH('Isaac 401k'!N266,'Retirement Calculator'!A:A,0),0),0)</f>
        <v>7820.4732791855868</v>
      </c>
      <c r="K266" s="444">
        <f t="shared" ca="1" si="27"/>
        <v>6426.2056035395935</v>
      </c>
      <c r="L266" s="444">
        <f t="shared" ca="1" si="28"/>
        <v>1548715.5504530419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1548715.5504530419</v>
      </c>
      <c r="J267" s="444">
        <f t="array" ref="J267">IFERROR(INDEX('Retirement Calculator'!J:J,MATCH('Isaac 401k'!N267,'Retirement Calculator'!A:A,0),0),0)</f>
        <v>7820.4732791855868</v>
      </c>
      <c r="K267" s="444">
        <f t="shared" ca="1" si="27"/>
        <v>6420.3961548910684</v>
      </c>
      <c r="L267" s="444">
        <f t="shared" ca="1" si="28"/>
        <v>1547315.4733287473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1547315.4733287473</v>
      </c>
      <c r="J268" s="444">
        <f t="array" ref="J268">IFERROR(INDEX('Retirement Calculator'!J:J,MATCH('Isaac 401k'!N268,'Retirement Calculator'!A:A,0),0),0)</f>
        <v>7820.4732791855868</v>
      </c>
      <c r="K268" s="444">
        <f t="shared" ca="1" si="27"/>
        <v>6414.5625002065071</v>
      </c>
      <c r="L268" s="444">
        <f t="shared" ca="1" si="28"/>
        <v>1545909.5625497682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1545909.5625497682</v>
      </c>
      <c r="J269" s="444">
        <f t="array" ref="J269">IFERROR(INDEX('Retirement Calculator'!J:J,MATCH('Isaac 401k'!N269,'Retirement Calculator'!A:A,0),0),0)</f>
        <v>7820.4732791855868</v>
      </c>
      <c r="K269" s="444">
        <f t="shared" ca="1" si="27"/>
        <v>6408.7045386274276</v>
      </c>
      <c r="L269" s="444">
        <f t="shared" ca="1" si="28"/>
        <v>1544497.7938092102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1544497.7938092102</v>
      </c>
      <c r="J270" s="444">
        <f t="array" ref="J270">IFERROR(INDEX('Retirement Calculator'!J:J,MATCH('Isaac 401k'!N270,'Retirement Calculator'!A:A,0),0),0)</f>
        <v>7820.4732791855868</v>
      </c>
      <c r="K270" s="444">
        <f t="shared" ca="1" si="27"/>
        <v>6402.8221688751028</v>
      </c>
      <c r="L270" s="444">
        <f t="shared" ca="1" si="28"/>
        <v>1543080.1426988996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1543080.1426988996</v>
      </c>
      <c r="J271" s="444">
        <f t="array" ref="J271">IFERROR(INDEX('Retirement Calculator'!J:J,MATCH('Isaac 401k'!N271,'Retirement Calculator'!A:A,0),0),0)</f>
        <v>7820.4732791855868</v>
      </c>
      <c r="K271" s="444">
        <f t="shared" ca="1" si="27"/>
        <v>6396.9152892488082</v>
      </c>
      <c r="L271" s="444">
        <f t="shared" ca="1" si="28"/>
        <v>1541656.5847089628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1541656.5847089628</v>
      </c>
      <c r="J272" s="444">
        <f t="array" ref="J272">IFERROR(INDEX('Retirement Calculator'!J:J,MATCH('Isaac 401k'!N272,'Retirement Calculator'!A:A,0),0),0)</f>
        <v>7820.4732791855868</v>
      </c>
      <c r="K272" s="444">
        <f t="shared" ca="1" si="27"/>
        <v>6390.9837976240715</v>
      </c>
      <c r="L272" s="444">
        <f t="shared" ca="1" si="28"/>
        <v>1540227.0952274012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1540227.0952274012</v>
      </c>
      <c r="J273" s="444">
        <f t="array" ref="J273">IFERROR(INDEX('Retirement Calculator'!J:J,MATCH('Isaac 401k'!N273,'Retirement Calculator'!A:A,0),0),0)</f>
        <v>7820.4732791855868</v>
      </c>
      <c r="K273" s="444">
        <f t="shared" ca="1" si="27"/>
        <v>6385.0275914508984</v>
      </c>
      <c r="L273" s="444">
        <f t="shared" ca="1" si="28"/>
        <v>1538791.6495396665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1538791.6495396665</v>
      </c>
      <c r="J274" s="444">
        <f t="array" ref="J274">IFERROR(INDEX('Retirement Calculator'!J:J,MATCH('Isaac 401k'!N274,'Retirement Calculator'!A:A,0),0),0)</f>
        <v>7820.4732791855868</v>
      </c>
      <c r="K274" s="444">
        <f t="shared" ca="1" si="27"/>
        <v>6379.0465677520033</v>
      </c>
      <c r="L274" s="444">
        <f t="shared" ca="1" si="28"/>
        <v>1537350.2228282329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1537350.2228282329</v>
      </c>
      <c r="J275" s="444">
        <f t="array" ref="J275">IFERROR(INDEX('Retirement Calculator'!J:J,MATCH('Isaac 401k'!N275,'Retirement Calculator'!A:A,0),0),0)</f>
        <v>7820.4732791855868</v>
      </c>
      <c r="K275" s="444">
        <f t="shared" ca="1" si="27"/>
        <v>6373.0406231210309</v>
      </c>
      <c r="L275" s="444">
        <f t="shared" ca="1" si="28"/>
        <v>1535902.7901721683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1535902.7901721683</v>
      </c>
      <c r="J276" s="444">
        <f t="array" ref="J276">IFERROR(INDEX('Retirement Calculator'!J:J,MATCH('Isaac 401k'!N276,'Retirement Calculator'!A:A,0),0),0)</f>
        <v>7820.4732791855868</v>
      </c>
      <c r="K276" s="444">
        <f t="shared" ca="1" si="27"/>
        <v>6367.009653720761</v>
      </c>
      <c r="L276" s="444">
        <f t="shared" ca="1" si="28"/>
        <v>1534449.3265467035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1534449.3265467035</v>
      </c>
      <c r="J277" s="444">
        <f t="array" ref="J277">IFERROR(INDEX('Retirement Calculator'!J:J,MATCH('Isaac 401k'!N277,'Retirement Calculator'!A:A,0),0),0)</f>
        <v>7820.4732791855868</v>
      </c>
      <c r="K277" s="444">
        <f t="shared" ca="1" si="27"/>
        <v>6360.953555281324</v>
      </c>
      <c r="L277" s="444">
        <f t="shared" ca="1" si="28"/>
        <v>1532989.8068227991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1532989.8068227991</v>
      </c>
      <c r="J278" s="444">
        <f t="array" ref="J278">IFERROR(INDEX('Retirement Calculator'!J:J,MATCH('Isaac 401k'!N278,'Retirement Calculator'!A:A,0),0),0)</f>
        <v>7820.4732791855868</v>
      </c>
      <c r="K278" s="444">
        <f t="shared" ca="1" si="27"/>
        <v>6354.8722230983894</v>
      </c>
      <c r="L278" s="444">
        <f t="shared" ca="1" si="28"/>
        <v>1531524.2057667118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1531524.2057667118</v>
      </c>
      <c r="J279" s="444">
        <f t="array" ref="J279">IFERROR(INDEX('Retirement Calculator'!J:J,MATCH('Isaac 401k'!N279,'Retirement Calculator'!A:A,0),0),0)</f>
        <v>7820.4732791855868</v>
      </c>
      <c r="K279" s="444">
        <f t="shared" ca="1" si="27"/>
        <v>6348.7655520313592</v>
      </c>
      <c r="L279" s="444">
        <f t="shared" ca="1" si="28"/>
        <v>1530052.4980395576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1530052.4980395576</v>
      </c>
      <c r="J280" s="444">
        <f t="array" ref="J280">IFERROR(INDEX('Retirement Calculator'!J:J,MATCH('Isaac 401k'!N280,'Retirement Calculator'!A:A,0),0),0)</f>
        <v>7820.4732791855868</v>
      </c>
      <c r="K280" s="444">
        <f t="shared" ca="1" si="27"/>
        <v>6342.63343650155</v>
      </c>
      <c r="L280" s="444">
        <f t="shared" ca="1" si="28"/>
        <v>1528574.6581968735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1528574.6581968735</v>
      </c>
      <c r="J281" s="444">
        <f t="array" ref="J281">IFERROR(INDEX('Retirement Calculator'!J:J,MATCH('Isaac 401k'!N281,'Retirement Calculator'!A:A,0),0),0)</f>
        <v>7820.4732791855868</v>
      </c>
      <c r="K281" s="444">
        <f t="shared" ca="1" si="27"/>
        <v>6336.4757704903659</v>
      </c>
      <c r="L281" s="444">
        <f t="shared" ca="1" si="28"/>
        <v>1527090.6606881784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1527090.6606881784</v>
      </c>
      <c r="J282" s="444">
        <f t="array" ref="J282">IFERROR(INDEX('Retirement Calculator'!J:J,MATCH('Isaac 401k'!N282,'Retirement Calculator'!A:A,0),0),0)</f>
        <v>7820.4732791855868</v>
      </c>
      <c r="K282" s="444">
        <f t="shared" ca="1" si="27"/>
        <v>6330.2924475374703</v>
      </c>
      <c r="L282" s="444">
        <f t="shared" ca="1" si="28"/>
        <v>1525600.4798565302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1525600.4798565302</v>
      </c>
      <c r="J283" s="444">
        <f t="array" ref="J283">IFERROR(INDEX('Retirement Calculator'!J:J,MATCH('Isaac 401k'!N283,'Retirement Calculator'!A:A,0),0),0)</f>
        <v>7820.4732791855868</v>
      </c>
      <c r="K283" s="444">
        <f t="shared" ca="1" si="27"/>
        <v>6324.0833607389359</v>
      </c>
      <c r="L283" s="444">
        <f t="shared" ca="1" si="28"/>
        <v>1524104.0899380837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1524104.0899380837</v>
      </c>
      <c r="J284" s="444">
        <f t="array" ref="J284">IFERROR(INDEX('Retirement Calculator'!J:J,MATCH('Isaac 401k'!N284,'Retirement Calculator'!A:A,0),0),0)</f>
        <v>7820.4732791855868</v>
      </c>
      <c r="K284" s="444">
        <f t="shared" ca="1" si="27"/>
        <v>6317.8484027454087</v>
      </c>
      <c r="L284" s="444">
        <f t="shared" ca="1" si="28"/>
        <v>1522601.4650616434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1522601.4650616434</v>
      </c>
      <c r="J285" s="444">
        <f t="array" ref="J285">IFERROR(INDEX('Retirement Calculator'!J:J,MATCH('Isaac 401k'!N285,'Retirement Calculator'!A:A,0),0),0)</f>
        <v>7820.4732791855868</v>
      </c>
      <c r="K285" s="444">
        <f t="shared" ca="1" si="27"/>
        <v>6311.5874657602408</v>
      </c>
      <c r="L285" s="444">
        <f t="shared" ca="1" si="28"/>
        <v>1521092.5792482181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1521092.5792482181</v>
      </c>
      <c r="J286" s="444">
        <f t="array" ref="J286">IFERROR(INDEX('Retirement Calculator'!J:J,MATCH('Isaac 401k'!N286,'Retirement Calculator'!A:A,0),0),0)</f>
        <v>7820.4732791855868</v>
      </c>
      <c r="K286" s="444">
        <f t="shared" ca="1" si="27"/>
        <v>6305.3004415376354</v>
      </c>
      <c r="L286" s="444">
        <f t="shared" ca="1" si="28"/>
        <v>1519577.4064105703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1519577.4064105703</v>
      </c>
      <c r="J287" s="444">
        <f t="array" ref="J287">IFERROR(INDEX('Retirement Calculator'!J:J,MATCH('Isaac 401k'!N287,'Retirement Calculator'!A:A,0),0),0)</f>
        <v>7820.4732791855868</v>
      </c>
      <c r="K287" s="444">
        <f t="shared" ca="1" si="27"/>
        <v>6298.9872213807694</v>
      </c>
      <c r="L287" s="444">
        <f t="shared" ca="1" si="28"/>
        <v>1518055.9203527654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1518055.9203527654</v>
      </c>
      <c r="J288" s="444">
        <f t="array" ref="J288">IFERROR(INDEX('Retirement Calculator'!J:J,MATCH('Isaac 401k'!N288,'Retirement Calculator'!A:A,0),0),0)</f>
        <v>7820.4732791855868</v>
      </c>
      <c r="K288" s="444">
        <f t="shared" ca="1" si="27"/>
        <v>6292.6476961399158</v>
      </c>
      <c r="L288" s="444">
        <f t="shared" ca="1" si="28"/>
        <v>1516528.0947697198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1516528.0947697198</v>
      </c>
      <c r="J289" s="444">
        <f t="array" ref="J289">IFERROR(INDEX('Retirement Calculator'!J:J,MATCH('Isaac 401k'!N289,'Retirement Calculator'!A:A,0),0),0)</f>
        <v>7820.4732791855868</v>
      </c>
      <c r="K289" s="444">
        <f t="shared" ca="1" si="27"/>
        <v>6286.2817562105593</v>
      </c>
      <c r="L289" s="444">
        <f t="shared" ca="1" si="28"/>
        <v>1514993.9032467448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1514993.9032467448</v>
      </c>
      <c r="J290" s="444">
        <f t="array" ref="J290">IFERROR(INDEX('Retirement Calculator'!J:J,MATCH('Isaac 401k'!N290,'Retirement Calculator'!A:A,0),0),0)</f>
        <v>7820.4732791855868</v>
      </c>
      <c r="K290" s="444">
        <f t="shared" ca="1" si="27"/>
        <v>6279.8892915314964</v>
      </c>
      <c r="L290" s="444">
        <f t="shared" ca="1" si="28"/>
        <v>1513453.3192590906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1513453.3192590906</v>
      </c>
      <c r="J291" s="444">
        <f t="array" ref="J291">IFERROR(INDEX('Retirement Calculator'!J:J,MATCH('Isaac 401k'!N291,'Retirement Calculator'!A:A,0),0),0)</f>
        <v>7820.4732791855868</v>
      </c>
      <c r="K291" s="444">
        <f t="shared" ca="1" si="27"/>
        <v>6273.4701915829373</v>
      </c>
      <c r="L291" s="444">
        <f t="shared" ca="1" si="28"/>
        <v>1511906.316171488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1511906.316171488</v>
      </c>
      <c r="J292" s="444">
        <f t="array" ref="J292">IFERROR(INDEX('Retirement Calculator'!J:J,MATCH('Isaac 401k'!N292,'Retirement Calculator'!A:A,0),0),0)</f>
        <v>7820.4732791855868</v>
      </c>
      <c r="K292" s="444">
        <f t="shared" ca="1" si="27"/>
        <v>6267.0243453845933</v>
      </c>
      <c r="L292" s="444">
        <f t="shared" ca="1" si="28"/>
        <v>1510352.8672376871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1510352.8672376871</v>
      </c>
      <c r="J293" s="444">
        <f t="array" ref="J293">IFERROR(INDEX('Retirement Calculator'!J:J,MATCH('Isaac 401k'!N293,'Retirement Calculator'!A:A,0),0),0)</f>
        <v>7820.4732791855868</v>
      </c>
      <c r="K293" s="444">
        <f t="shared" ca="1" si="27"/>
        <v>6260.5516414937565</v>
      </c>
      <c r="L293" s="444">
        <f t="shared" ca="1" si="28"/>
        <v>1508792.9455999953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1508792.9455999953</v>
      </c>
      <c r="J294" s="444">
        <f t="array" ref="J294">IFERROR(INDEX('Retirement Calculator'!J:J,MATCH('Isaac 401k'!N294,'Retirement Calculator'!A:A,0),0),0)</f>
        <v>7820.4732791855868</v>
      </c>
      <c r="K294" s="444">
        <f t="shared" ca="1" si="27"/>
        <v>6254.051968003374</v>
      </c>
      <c r="L294" s="444">
        <f t="shared" ca="1" si="28"/>
        <v>1507226.5242888131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1507226.5242888131</v>
      </c>
      <c r="J295" s="444">
        <f t="array" ref="J295">IFERROR(INDEX('Retirement Calculator'!J:J,MATCH('Isaac 401k'!N295,'Retirement Calculator'!A:A,0),0),0)</f>
        <v>7820.4732791855868</v>
      </c>
      <c r="K295" s="444">
        <f t="shared" ca="1" si="27"/>
        <v>6247.5252125401148</v>
      </c>
      <c r="L295" s="444">
        <f t="shared" ca="1" si="28"/>
        <v>1505653.5762221676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1505653.5762221676</v>
      </c>
      <c r="J296" s="444">
        <f t="array" ref="J296">IFERROR(INDEX('Retirement Calculator'!J:J,MATCH('Isaac 401k'!N296,'Retirement Calculator'!A:A,0),0),0)</f>
        <v>7820.4732791855868</v>
      </c>
      <c r="K296" s="444">
        <f t="shared" ca="1" si="27"/>
        <v>6240.9712622624247</v>
      </c>
      <c r="L296" s="444">
        <f t="shared" ca="1" si="28"/>
        <v>1504074.0742052444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1504074.0742052444</v>
      </c>
      <c r="J297" s="444">
        <f t="array" ref="J297">IFERROR(INDEX('Retirement Calculator'!J:J,MATCH('Isaac 401k'!N297,'Retirement Calculator'!A:A,0),0),0)</f>
        <v>7820.4732791855868</v>
      </c>
      <c r="K297" s="444">
        <f t="shared" ca="1" si="27"/>
        <v>6234.390003858578</v>
      </c>
      <c r="L297" s="444">
        <f t="shared" ca="1" si="28"/>
        <v>1502487.9909299174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1502487.9909299174</v>
      </c>
      <c r="J298" s="444">
        <f t="array" ref="J298">IFERROR(INDEX('Retirement Calculator'!J:J,MATCH('Isaac 401k'!N298,'Retirement Calculator'!A:A,0),0),0)</f>
        <v>7820.4732791855868</v>
      </c>
      <c r="K298" s="444">
        <f t="shared" ca="1" si="27"/>
        <v>6227.7813235447156</v>
      </c>
      <c r="L298" s="444">
        <f t="shared" ca="1" si="28"/>
        <v>1500895.2989742765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1500895.2989742765</v>
      </c>
      <c r="J299" s="444">
        <f t="array" ref="J299">IFERROR(INDEX('Retirement Calculator'!J:J,MATCH('Isaac 401k'!N299,'Retirement Calculator'!A:A,0),0),0)</f>
        <v>7820.4732791855868</v>
      </c>
      <c r="K299" s="444">
        <f t="shared" ca="1" si="27"/>
        <v>6221.1451070628791</v>
      </c>
      <c r="L299" s="444">
        <f t="shared" ca="1" si="28"/>
        <v>1499295.9708021537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1499295.9708021537</v>
      </c>
      <c r="J300" s="444">
        <f t="array" ref="J300">IFERROR(INDEX('Retirement Calculator'!J:J,MATCH('Isaac 401k'!N300,'Retirement Calculator'!A:A,0),0),0)</f>
        <v>7820.4732791855868</v>
      </c>
      <c r="K300" s="444">
        <f t="shared" ca="1" si="27"/>
        <v>6214.4812396790339</v>
      </c>
      <c r="L300" s="444">
        <f t="shared" ca="1" si="28"/>
        <v>1497689.9787626471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1497689.9787626471</v>
      </c>
      <c r="J301" s="444">
        <f t="array" ref="J301">IFERROR(INDEX('Retirement Calculator'!J:J,MATCH('Isaac 401k'!N301,'Retirement Calculator'!A:A,0),0),0)</f>
        <v>7820.4732791855868</v>
      </c>
      <c r="K301" s="444">
        <f t="shared" ca="1" si="27"/>
        <v>6207.7896061810898</v>
      </c>
      <c r="L301" s="444">
        <f t="shared" ca="1" si="28"/>
        <v>1496077.2950896425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1496077.2950896425</v>
      </c>
      <c r="J302" s="444">
        <f t="array" ref="J302">IFERROR(INDEX('Retirement Calculator'!J:J,MATCH('Isaac 401k'!N302,'Retirement Calculator'!A:A,0),0),0)</f>
        <v>7820.4732791855868</v>
      </c>
      <c r="K302" s="444">
        <f t="shared" ca="1" si="27"/>
        <v>6201.070090876904</v>
      </c>
      <c r="L302" s="444">
        <f t="shared" ca="1" si="28"/>
        <v>1494457.8919013338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1494457.8919013338</v>
      </c>
      <c r="J303" s="444">
        <f t="array" ref="J303">IFERROR(INDEX('Retirement Calculator'!J:J,MATCH('Isaac 401k'!N303,'Retirement Calculator'!A:A,0),0),0)</f>
        <v>7820.4732791855868</v>
      </c>
      <c r="K303" s="444">
        <f t="shared" ca="1" si="27"/>
        <v>6194.3225775922838</v>
      </c>
      <c r="L303" s="444">
        <f t="shared" ca="1" si="28"/>
        <v>1492831.7411997404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1492831.7411997404</v>
      </c>
      <c r="J304" s="444">
        <f t="array" ref="J304">IFERROR(INDEX('Retirement Calculator'!J:J,MATCH('Isaac 401k'!N304,'Retirement Calculator'!A:A,0),0),0)</f>
        <v>7820.4732791855868</v>
      </c>
      <c r="K304" s="444">
        <f t="shared" ca="1" si="27"/>
        <v>6187.5469496689784</v>
      </c>
      <c r="L304" s="444">
        <f t="shared" ca="1" si="28"/>
        <v>1491198.8148702239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1491198.8148702239</v>
      </c>
      <c r="J305" s="444">
        <f t="array" ref="J305">IFERROR(INDEX('Retirement Calculator'!J:J,MATCH('Isaac 401k'!N305,'Retirement Calculator'!A:A,0),0),0)</f>
        <v>7820.4732791855868</v>
      </c>
      <c r="K305" s="444">
        <f t="shared" ca="1" si="27"/>
        <v>6180.7430899626597</v>
      </c>
      <c r="L305" s="444">
        <f t="shared" ca="1" si="28"/>
        <v>1489559.084681001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1489559.084681001</v>
      </c>
      <c r="J306" s="444">
        <f t="array" ref="J306">IFERROR(INDEX('Retirement Calculator'!J:J,MATCH('Isaac 401k'!N306,'Retirement Calculator'!A:A,0),0),0)</f>
        <v>7820.4732791855868</v>
      </c>
      <c r="K306" s="444">
        <f t="shared" ca="1" si="27"/>
        <v>6173.9108808408973</v>
      </c>
      <c r="L306" s="444">
        <f t="shared" ca="1" si="28"/>
        <v>1487912.5222826563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1487912.5222826563</v>
      </c>
      <c r="J307" s="444">
        <f t="array" ref="J307">IFERROR(INDEX('Retirement Calculator'!J:J,MATCH('Isaac 401k'!N307,'Retirement Calculator'!A:A,0),0),0)</f>
        <v>7820.4732791855868</v>
      </c>
      <c r="K307" s="444">
        <f t="shared" ca="1" si="27"/>
        <v>6167.0502041811278</v>
      </c>
      <c r="L307" s="444">
        <f t="shared" ca="1" si="28"/>
        <v>1486259.0992076518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1486259.0992076518</v>
      </c>
      <c r="J308" s="444">
        <f t="array" ref="J308">IFERROR(INDEX('Retirement Calculator'!J:J,MATCH('Isaac 401k'!N308,'Retirement Calculator'!A:A,0),0),0)</f>
        <v>7820.4732791855868</v>
      </c>
      <c r="K308" s="444">
        <f t="shared" ca="1" si="27"/>
        <v>6160.1609413686092</v>
      </c>
      <c r="L308" s="444">
        <f t="shared" ca="1" si="28"/>
        <v>1484598.7868698349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1484598.7868698349</v>
      </c>
      <c r="J309" s="444">
        <f t="array" ref="J309">IFERROR(INDEX('Retirement Calculator'!J:J,MATCH('Isaac 401k'!N309,'Retirement Calculator'!A:A,0),0),0)</f>
        <v>7820.4732791855868</v>
      </c>
      <c r="K309" s="444">
        <f t="shared" ca="1" si="27"/>
        <v>6153.242973294372</v>
      </c>
      <c r="L309" s="444">
        <f t="shared" ca="1" si="28"/>
        <v>1482931.5565639436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1482931.5565639436</v>
      </c>
      <c r="J310" s="444">
        <f t="array" ref="J310">IFERROR(INDEX('Retirement Calculator'!J:J,MATCH('Isaac 401k'!N310,'Retirement Calculator'!A:A,0),0),0)</f>
        <v>7820.4732791855868</v>
      </c>
      <c r="K310" s="444">
        <f t="shared" ca="1" si="27"/>
        <v>6146.296180353158</v>
      </c>
      <c r="L310" s="444">
        <f t="shared" ca="1" si="28"/>
        <v>1481257.3794651113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1481257.3794651113</v>
      </c>
      <c r="J311" s="444">
        <f t="array" ref="J311">IFERROR(INDEX('Retirement Calculator'!J:J,MATCH('Isaac 401k'!N311,'Retirement Calculator'!A:A,0),0),0)</f>
        <v>7820.4732791855868</v>
      </c>
      <c r="K311" s="444">
        <f t="shared" ca="1" si="27"/>
        <v>6139.320442441357</v>
      </c>
      <c r="L311" s="444">
        <f t="shared" ca="1" si="28"/>
        <v>1479576.2266283671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1479576.2266283671</v>
      </c>
      <c r="J312" s="444">
        <f t="array" ref="J312">IFERROR(INDEX('Retirement Calculator'!J:J,MATCH('Isaac 401k'!N312,'Retirement Calculator'!A:A,0),0),0)</f>
        <v>7820.4732791855868</v>
      </c>
      <c r="K312" s="444">
        <f t="shared" ca="1" si="27"/>
        <v>6132.3156389549231</v>
      </c>
      <c r="L312" s="444">
        <f t="shared" ca="1" si="28"/>
        <v>1477888.0689881365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1477888.0689881365</v>
      </c>
      <c r="J313" s="444">
        <f t="array" ref="J313">IFERROR(INDEX('Retirement Calculator'!J:J,MATCH('Isaac 401k'!N313,'Retirement Calculator'!A:A,0),0),0)</f>
        <v>7820.4732791855868</v>
      </c>
      <c r="K313" s="444">
        <f t="shared" ca="1" si="27"/>
        <v>6125.2816487872951</v>
      </c>
      <c r="L313" s="444">
        <f t="shared" ca="1" si="28"/>
        <v>1476192.8773577381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1476192.8773577381</v>
      </c>
      <c r="J314" s="444">
        <f t="array" ref="J314">IFERROR(INDEX('Retirement Calculator'!J:J,MATCH('Isaac 401k'!N314,'Retirement Calculator'!A:A,0),0),0)</f>
        <v>7820.4732791855868</v>
      </c>
      <c r="K314" s="444">
        <f t="shared" ca="1" si="27"/>
        <v>6118.2183503273018</v>
      </c>
      <c r="L314" s="444">
        <f t="shared" ca="1" si="28"/>
        <v>1474490.6224288798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1474490.6224288798</v>
      </c>
      <c r="J315" s="444">
        <f t="array" ref="J315">IFERROR(INDEX('Retirement Calculator'!J:J,MATCH('Isaac 401k'!N315,'Retirement Calculator'!A:A,0),0),0)</f>
        <v>7820.4732791855868</v>
      </c>
      <c r="K315" s="444">
        <f t="shared" ca="1" si="27"/>
        <v>6111.1256214570594</v>
      </c>
      <c r="L315" s="444">
        <f t="shared" ca="1" si="28"/>
        <v>1472781.2747711514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1472781.2747711514</v>
      </c>
      <c r="J316" s="444">
        <f t="array" ref="J316">IFERROR(INDEX('Retirement Calculator'!J:J,MATCH('Isaac 401k'!N316,'Retirement Calculator'!A:A,0),0),0)</f>
        <v>7820.4732791855868</v>
      </c>
      <c r="K316" s="444">
        <f t="shared" ca="1" si="27"/>
        <v>6104.0033395498576</v>
      </c>
      <c r="L316" s="444">
        <f t="shared" ca="1" si="28"/>
        <v>1471064.8048315155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1471064.8048315155</v>
      </c>
      <c r="J317" s="444">
        <f t="array" ref="J317">IFERROR(INDEX('Retirement Calculator'!J:J,MATCH('Isaac 401k'!N317,'Retirement Calculator'!A:A,0),0),0)</f>
        <v>7820.4732791855868</v>
      </c>
      <c r="K317" s="444">
        <f t="shared" ca="1" si="27"/>
        <v>6096.8513814680409</v>
      </c>
      <c r="L317" s="444">
        <f t="shared" ca="1" si="28"/>
        <v>1469341.1829337981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1469341.1829337981</v>
      </c>
      <c r="J318" s="444">
        <f t="array" ref="J318">IFERROR(INDEX('Retirement Calculator'!J:J,MATCH('Isaac 401k'!N318,'Retirement Calculator'!A:A,0),0),0)</f>
        <v>7820.4732791855868</v>
      </c>
      <c r="K318" s="444">
        <f t="shared" ca="1" si="27"/>
        <v>6089.6696235608852</v>
      </c>
      <c r="L318" s="444">
        <f t="shared" ca="1" si="28"/>
        <v>1467610.3792781734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1467610.3792781734</v>
      </c>
      <c r="J319" s="444">
        <f t="array" ref="J319">IFERROR(INDEX('Retirement Calculator'!J:J,MATCH('Isaac 401k'!N319,'Retirement Calculator'!A:A,0),0),0)</f>
        <v>7820.4732791855868</v>
      </c>
      <c r="K319" s="444">
        <f t="shared" ca="1" si="27"/>
        <v>6082.4579416624492</v>
      </c>
      <c r="L319" s="444">
        <f t="shared" ca="1" si="28"/>
        <v>1465872.3639406504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1465872.3639406504</v>
      </c>
      <c r="J320" s="444">
        <f t="array" ref="J320">IFERROR(INDEX('Retirement Calculator'!J:J,MATCH('Isaac 401k'!N320,'Retirement Calculator'!A:A,0),0),0)</f>
        <v>7820.4732791855868</v>
      </c>
      <c r="K320" s="444">
        <f t="shared" ca="1" si="27"/>
        <v>6075.2162110894369</v>
      </c>
      <c r="L320" s="444">
        <f t="shared" ca="1" si="28"/>
        <v>1464127.1068725542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1464127.1068725542</v>
      </c>
      <c r="J321" s="444">
        <f t="array" ref="J321">IFERROR(INDEX('Retirement Calculator'!J:J,MATCH('Isaac 401k'!N321,'Retirement Calculator'!A:A,0),0),0)</f>
        <v>7820.4732791855868</v>
      </c>
      <c r="K321" s="444">
        <f t="shared" ca="1" si="27"/>
        <v>6067.9443066390359</v>
      </c>
      <c r="L321" s="444">
        <f t="shared" ca="1" si="28"/>
        <v>1462374.5779000076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1462374.5779000076</v>
      </c>
      <c r="J322" s="444">
        <f t="array" ref="J322">IFERROR(INDEX('Retirement Calculator'!J:J,MATCH('Isaac 401k'!N322,'Retirement Calculator'!A:A,0),0),0)</f>
        <v>7820.4732791855868</v>
      </c>
      <c r="K322" s="444">
        <f t="shared" ca="1" si="27"/>
        <v>6060.6421025867585</v>
      </c>
      <c r="L322" s="444">
        <f t="shared" ca="1" si="28"/>
        <v>1460614.7467234088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1460614.7467234088</v>
      </c>
      <c r="J323" s="444">
        <f t="array" ref="J323">IFERROR(INDEX('Retirement Calculator'!J:J,MATCH('Isaac 401k'!N323,'Retirement Calculator'!A:A,0),0),0)</f>
        <v>7820.4732791855868</v>
      </c>
      <c r="K323" s="444">
        <f t="shared" ca="1" si="27"/>
        <v>6053.3094726842637</v>
      </c>
      <c r="L323" s="444">
        <f t="shared" ca="1" si="28"/>
        <v>1458847.5829169075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1458847.5829169075</v>
      </c>
      <c r="J324" s="444">
        <f t="array" ref="J324">IFERROR(INDEX('Retirement Calculator'!J:J,MATCH('Isaac 401k'!N324,'Retirement Calculator'!A:A,0),0),0)</f>
        <v>7820.4732791855868</v>
      </c>
      <c r="K324" s="444">
        <f t="shared" ca="1" si="27"/>
        <v>6045.9462901571742</v>
      </c>
      <c r="L324" s="444">
        <f t="shared" ca="1" si="28"/>
        <v>1457073.0559278792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1457073.0559278792</v>
      </c>
      <c r="J325" s="444">
        <f t="array" ref="J325">IFERROR(INDEX('Retirement Calculator'!J:J,MATCH('Isaac 401k'!N325,'Retirement Calculator'!A:A,0),0),0)</f>
        <v>7820.4732791855868</v>
      </c>
      <c r="K325" s="444">
        <f t="shared" ca="1" si="27"/>
        <v>6038.5524277028899</v>
      </c>
      <c r="L325" s="444">
        <f t="shared" ca="1" si="28"/>
        <v>1455291.1350763964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1455291.1350763964</v>
      </c>
      <c r="J326" s="444">
        <f t="array" ref="J326">IFERROR(INDEX('Retirement Calculator'!J:J,MATCH('Isaac 401k'!N326,'Retirement Calculator'!A:A,0),0),0)</f>
        <v>7820.4732791855868</v>
      </c>
      <c r="K326" s="444">
        <f t="shared" ca="1" si="27"/>
        <v>6031.1277574883779</v>
      </c>
      <c r="L326" s="444">
        <f t="shared" ca="1" si="28"/>
        <v>1453501.7895546991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1453501.7895546991</v>
      </c>
      <c r="J327" s="444">
        <f t="array" ref="J327">IFERROR(INDEX('Retirement Calculator'!J:J,MATCH('Isaac 401k'!N327,'Retirement Calculator'!A:A,0),0),0)</f>
        <v>7820.4732791855868</v>
      </c>
      <c r="K327" s="444">
        <f t="shared" ca="1" si="27"/>
        <v>6023.6721511479727</v>
      </c>
      <c r="L327" s="444">
        <f t="shared" ca="1" si="28"/>
        <v>1451704.9884266616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1451704.9884266616</v>
      </c>
      <c r="J328" s="444">
        <f t="array" ref="J328">IFERROR(INDEX('Retirement Calculator'!J:J,MATCH('Isaac 401k'!N328,'Retirement Calculator'!A:A,0),0),0)</f>
        <v>7820.4732791855868</v>
      </c>
      <c r="K328" s="444">
        <f t="shared" ca="1" si="27"/>
        <v>6016.1854797811502</v>
      </c>
      <c r="L328" s="444">
        <f t="shared" ca="1" si="28"/>
        <v>1449900.7006272571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1449900.7006272571</v>
      </c>
      <c r="J329" s="444">
        <f t="array" ref="J329">IFERROR(INDEX('Retirement Calculator'!J:J,MATCH('Isaac 401k'!N329,'Retirement Calculator'!A:A,0),0),0)</f>
        <v>7820.4732791855868</v>
      </c>
      <c r="K329" s="444">
        <f t="shared" ca="1" si="27"/>
        <v>6008.6676139502979</v>
      </c>
      <c r="L329" s="444">
        <f t="shared" ca="1" si="28"/>
        <v>1448088.8949620218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1448088.8949620218</v>
      </c>
      <c r="J330" s="444">
        <f t="array" ref="J330">IFERROR(INDEX('Retirement Calculator'!J:J,MATCH('Isaac 401k'!N330,'Retirement Calculator'!A:A,0),0),0)</f>
        <v>7820.4732791855868</v>
      </c>
      <c r="K330" s="444">
        <f t="shared" ca="1" si="27"/>
        <v>6001.1184236784848</v>
      </c>
      <c r="L330" s="444">
        <f t="shared" ca="1" si="28"/>
        <v>1446269.5401065147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1446269.5401065147</v>
      </c>
      <c r="J331" s="444">
        <f t="array" ref="J331">IFERROR(INDEX('Retirement Calculator'!J:J,MATCH('Isaac 401k'!N331,'Retirement Calculator'!A:A,0),0),0)</f>
        <v>7820.4732791855868</v>
      </c>
      <c r="K331" s="444">
        <f t="shared" ca="1" si="27"/>
        <v>5993.5377784472048</v>
      </c>
      <c r="L331" s="444">
        <f t="shared" ca="1" si="28"/>
        <v>1444442.6046057763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1444442.6046057763</v>
      </c>
      <c r="J332" s="444">
        <f t="array" ref="J332">IFERROR(INDEX('Retirement Calculator'!J:J,MATCH('Isaac 401k'!N332,'Retirement Calculator'!A:A,0),0),0)</f>
        <v>7820.4732791855868</v>
      </c>
      <c r="K332" s="444">
        <f t="shared" ca="1" si="27"/>
        <v>5985.9255471941278</v>
      </c>
      <c r="L332" s="444">
        <f t="shared" ca="1" si="28"/>
        <v>1442608.0568737849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1442608.0568737849</v>
      </c>
      <c r="J333" s="444">
        <f t="array" ref="J333">IFERROR(INDEX('Retirement Calculator'!J:J,MATCH('Isaac 401k'!N333,'Retirement Calculator'!A:A,0),0),0)</f>
        <v>7820.4732791855868</v>
      </c>
      <c r="K333" s="444">
        <f t="shared" ca="1" si="27"/>
        <v>5978.2815983108303</v>
      </c>
      <c r="L333" s="444">
        <f t="shared" ca="1" si="28"/>
        <v>1440765.8651929102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1440765.8651929102</v>
      </c>
      <c r="J334" s="444">
        <f t="array" ref="J334">IFERROR(INDEX('Retirement Calculator'!J:J,MATCH('Isaac 401k'!N334,'Retirement Calculator'!A:A,0),0),0)</f>
        <v>7820.4732791855868</v>
      </c>
      <c r="K334" s="444">
        <f t="shared" ca="1" si="27"/>
        <v>5970.6057996405189</v>
      </c>
      <c r="L334" s="444">
        <f t="shared" ca="1" si="28"/>
        <v>1438915.9977133651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1438915.9977133651</v>
      </c>
      <c r="J335" s="444">
        <f t="array" ref="J335">IFERROR(INDEX('Retirement Calculator'!J:J,MATCH('Isaac 401k'!N335,'Retirement Calculator'!A:A,0),0),0)</f>
        <v>7820.4732791855868</v>
      </c>
      <c r="K335" s="444">
        <f t="shared" ca="1" si="27"/>
        <v>5962.8980184757484</v>
      </c>
      <c r="L335" s="444">
        <f t="shared" ca="1" si="28"/>
        <v>1437058.4224526554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1437058.4224526554</v>
      </c>
      <c r="J336" s="444">
        <f t="array" ref="J336">IFERROR(INDEX('Retirement Calculator'!J:J,MATCH('Isaac 401k'!N336,'Retirement Calculator'!A:A,0),0),0)</f>
        <v>7820.4732791855868</v>
      </c>
      <c r="K336" s="444">
        <f t="shared" ca="1" si="27"/>
        <v>5955.1581215561237</v>
      </c>
      <c r="L336" s="444">
        <f t="shared" ca="1" si="28"/>
        <v>1435193.1072950258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1435193.1072950258</v>
      </c>
      <c r="J337" s="444">
        <f t="array" ref="J337">IFERROR(INDEX('Retirement Calculator'!J:J,MATCH('Isaac 401k'!N337,'Retirement Calculator'!A:A,0),0),0)</f>
        <v>7820.4732791855868</v>
      </c>
      <c r="K337" s="444">
        <f t="shared" ca="1" si="27"/>
        <v>5947.3859750660013</v>
      </c>
      <c r="L337" s="444">
        <f t="shared" ca="1" si="28"/>
        <v>1433320.0199909064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1433320.0199909064</v>
      </c>
      <c r="J338" s="444">
        <f t="array" ref="J338">IFERROR(INDEX('Retirement Calculator'!J:J,MATCH('Isaac 401k'!N338,'Retirement Calculator'!A:A,0),0),0)</f>
        <v>7820.4732791855868</v>
      </c>
      <c r="K338" s="444">
        <f t="shared" ca="1" si="27"/>
        <v>5939.5814446321701</v>
      </c>
      <c r="L338" s="444">
        <f t="shared" ca="1" si="28"/>
        <v>1431439.128156353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1431439.128156353</v>
      </c>
      <c r="J339" s="444">
        <f t="array" ref="J339">IFERROR(INDEX('Retirement Calculator'!J:J,MATCH('Isaac 401k'!N339,'Retirement Calculator'!A:A,0),0),0)</f>
        <v>7820.4732791855868</v>
      </c>
      <c r="K339" s="444">
        <f t="shared" ca="1" si="27"/>
        <v>5931.7443953215306</v>
      </c>
      <c r="L339" s="444">
        <f t="shared" ca="1" si="28"/>
        <v>1429550.3992724889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1429550.3992724889</v>
      </c>
      <c r="J340" s="444">
        <f t="array" ref="J340">IFERROR(INDEX('Retirement Calculator'!J:J,MATCH('Isaac 401k'!N340,'Retirement Calculator'!A:A,0),0),0)</f>
        <v>7820.4732791855868</v>
      </c>
      <c r="K340" s="444">
        <f t="shared" ca="1" si="27"/>
        <v>5923.8746916387636</v>
      </c>
      <c r="L340" s="444">
        <f t="shared" ca="1" si="28"/>
        <v>1427653.8006849422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1427653.8006849422</v>
      </c>
      <c r="J341" s="444">
        <f t="array" ref="J341">IFERROR(INDEX('Retirement Calculator'!J:J,MATCH('Isaac 401k'!N341,'Retirement Calculator'!A:A,0),0),0)</f>
        <v>7820.4732791855868</v>
      </c>
      <c r="K341" s="444">
        <f t="shared" ca="1" si="27"/>
        <v>5915.9721975239854</v>
      </c>
      <c r="L341" s="444">
        <f t="shared" ca="1" si="28"/>
        <v>1425749.2996032806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1425749.2996032806</v>
      </c>
      <c r="J342" s="444">
        <f t="array" ref="J342">IFERROR(INDEX('Retirement Calculator'!J:J,MATCH('Isaac 401k'!N342,'Retirement Calculator'!A:A,0),0),0)</f>
        <v>7820.4732791855868</v>
      </c>
      <c r="K342" s="444">
        <f t="shared" ca="1" si="27"/>
        <v>5908.0367763503955</v>
      </c>
      <c r="L342" s="444">
        <f t="shared" ca="1" si="28"/>
        <v>1423836.8631004454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1423836.8631004454</v>
      </c>
      <c r="J343" s="444">
        <f t="array" ref="J343">IFERROR(INDEX('Retirement Calculator'!J:J,MATCH('Isaac 401k'!N343,'Retirement Calculator'!A:A,0),0),0)</f>
        <v>7820.4732791855868</v>
      </c>
      <c r="K343" s="444">
        <f t="shared" ca="1" si="27"/>
        <v>5900.0682909219158</v>
      </c>
      <c r="L343" s="444">
        <f t="shared" ca="1" si="28"/>
        <v>1421916.4581121816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1421916.4581121816</v>
      </c>
      <c r="J344" s="444">
        <f t="array" ref="J344">IFERROR(INDEX('Retirement Calculator'!J:J,MATCH('Isaac 401k'!N344,'Retirement Calculator'!A:A,0),0),0)</f>
        <v>7820.4732791855868</v>
      </c>
      <c r="K344" s="444">
        <f t="shared" ca="1" si="27"/>
        <v>5892.0666034708165</v>
      </c>
      <c r="L344" s="444">
        <f t="shared" ca="1" si="28"/>
        <v>1419988.0514364669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1419988.0514364669</v>
      </c>
      <c r="J345" s="444">
        <f t="array" ref="J345">IFERROR(INDEX('Retirement Calculator'!J:J,MATCH('Isaac 401k'!N345,'Retirement Calculator'!A:A,0),0),0)</f>
        <v>7820.4732791855868</v>
      </c>
      <c r="K345" s="444">
        <f t="shared" ca="1" si="27"/>
        <v>5884.0315756553382</v>
      </c>
      <c r="L345" s="444">
        <f t="shared" ca="1" si="28"/>
        <v>1418051.6097329366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1418051.6097329366</v>
      </c>
      <c r="J346" s="444">
        <f t="array" ref="J346">IFERROR(INDEX('Retirement Calculator'!J:J,MATCH('Isaac 401k'!N346,'Retirement Calculator'!A:A,0),0),0)</f>
        <v>7820.4732791855868</v>
      </c>
      <c r="K346" s="444">
        <f t="shared" ca="1" si="27"/>
        <v>5875.9630685572956</v>
      </c>
      <c r="L346" s="444">
        <f t="shared" ca="1" si="28"/>
        <v>1416107.0995223082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1416107.0995223082</v>
      </c>
      <c r="J347" s="444">
        <f t="array" ref="J347">IFERROR(INDEX('Retirement Calculator'!J:J,MATCH('Isaac 401k'!N347,'Retirement Calculator'!A:A,0),0),0)</f>
        <v>7820.4732791855868</v>
      </c>
      <c r="K347" s="444">
        <f t="shared" ca="1" si="27"/>
        <v>5867.8609426796775</v>
      </c>
      <c r="L347" s="444">
        <f t="shared" ca="1" si="28"/>
        <v>1414154.4871858023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1414154.4871858023</v>
      </c>
      <c r="J348" s="444">
        <f t="array" ref="J348">IFERROR(INDEX('Retirement Calculator'!J:J,MATCH('Isaac 401k'!N348,'Retirement Calculator'!A:A,0),0),0)</f>
        <v>7820.4732791855868</v>
      </c>
      <c r="K348" s="444">
        <f t="shared" ca="1" si="27"/>
        <v>5859.7250579442361</v>
      </c>
      <c r="L348" s="444">
        <f t="shared" ca="1" si="28"/>
        <v>1412193.7389645609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1412193.7389645609</v>
      </c>
      <c r="J349" s="444">
        <f t="array" ref="J349">IFERROR(INDEX('Retirement Calculator'!J:J,MATCH('Isaac 401k'!N349,'Retirement Calculator'!A:A,0),0),0)</f>
        <v>7820.4732791855868</v>
      </c>
      <c r="K349" s="444">
        <f t="shared" ca="1" si="27"/>
        <v>5851.5552736890641</v>
      </c>
      <c r="L349" s="444">
        <f t="shared" ca="1" si="28"/>
        <v>1410224.8209590644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1410224.8209590644</v>
      </c>
      <c r="J350" s="444">
        <f t="array" ref="J350">IFERROR(INDEX('Retirement Calculator'!J:J,MATCH('Isaac 401k'!N350,'Retirement Calculator'!A:A,0),0),0)</f>
        <v>7820.4732791855868</v>
      </c>
      <c r="K350" s="444">
        <f t="shared" ca="1" si="27"/>
        <v>5843.3514486661616</v>
      </c>
      <c r="L350" s="444">
        <f t="shared" ca="1" si="28"/>
        <v>1408247.6991285449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1408247.6991285449</v>
      </c>
      <c r="J351" s="444">
        <f t="array" ref="J351">IFERROR(INDEX('Retirement Calculator'!J:J,MATCH('Isaac 401k'!N351,'Retirement Calculator'!A:A,0),0),0)</f>
        <v>7820.4732791855868</v>
      </c>
      <c r="K351" s="444">
        <f t="shared" ca="1" si="27"/>
        <v>5835.1134410389968</v>
      </c>
      <c r="L351" s="444">
        <f t="shared" ca="1" si="28"/>
        <v>1406262.3392903984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1406262.3392903984</v>
      </c>
      <c r="J352" s="444">
        <f t="array" ref="J352">IFERROR(INDEX('Retirement Calculator'!J:J,MATCH('Isaac 401k'!N352,'Retirement Calculator'!A:A,0),0),0)</f>
        <v>7820.4732791855868</v>
      </c>
      <c r="K352" s="444">
        <f t="shared" ca="1" si="27"/>
        <v>5826.8411083800529</v>
      </c>
      <c r="L352" s="444">
        <f t="shared" ca="1" si="28"/>
        <v>1404268.7071195929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1404268.7071195929</v>
      </c>
      <c r="J353" s="444">
        <f t="array" ref="J353">IFERROR(INDEX('Retirement Calculator'!J:J,MATCH('Isaac 401k'!N353,'Retirement Calculator'!A:A,0),0),0)</f>
        <v>7820.4732791855868</v>
      </c>
      <c r="K353" s="444">
        <f t="shared" ca="1" si="27"/>
        <v>5818.5343076683639</v>
      </c>
      <c r="L353" s="444">
        <f t="shared" ca="1" si="28"/>
        <v>1402266.7681480758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1402266.7681480758</v>
      </c>
      <c r="J354" s="444">
        <f t="array" ref="J354">IFERROR(INDEX('Retirement Calculator'!J:J,MATCH('Isaac 401k'!N354,'Retirement Calculator'!A:A,0),0),0)</f>
        <v>7820.4732791855868</v>
      </c>
      <c r="K354" s="444">
        <f t="shared" ca="1" si="27"/>
        <v>5810.1928952870421</v>
      </c>
      <c r="L354" s="444">
        <f t="shared" ca="1" si="28"/>
        <v>1400256.4877641771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1400256.4877641771</v>
      </c>
      <c r="J355" s="444">
        <f t="array" ref="J355">IFERROR(INDEX('Retirement Calculator'!J:J,MATCH('Isaac 401k'!N355,'Retirement Calculator'!A:A,0),0),0)</f>
        <v>7820.4732791855868</v>
      </c>
      <c r="K355" s="444">
        <f t="shared" ca="1" si="27"/>
        <v>5801.8167270207978</v>
      </c>
      <c r="L355" s="444">
        <f t="shared" ca="1" si="28"/>
        <v>1398237.8312120123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1398237.8312120123</v>
      </c>
      <c r="J356" s="444">
        <f t="array" ref="J356">IFERROR(INDEX('Retirement Calculator'!J:J,MATCH('Isaac 401k'!N356,'Retirement Calculator'!A:A,0),0),0)</f>
        <v>7820.4732791855868</v>
      </c>
      <c r="K356" s="444">
        <f t="shared" ca="1" si="27"/>
        <v>5793.4056580534443</v>
      </c>
      <c r="L356" s="444">
        <f t="shared" ca="1" si="28"/>
        <v>1396210.7635908802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1396210.7635908802</v>
      </c>
      <c r="J357" s="444">
        <f t="array" ref="J357">IFERROR(INDEX('Retirement Calculator'!J:J,MATCH('Isaac 401k'!N357,'Retirement Calculator'!A:A,0),0),0)</f>
        <v>7820.4732791855868</v>
      </c>
      <c r="K357" s="444">
        <f t="shared" ca="1" si="27"/>
        <v>5784.9595429653946</v>
      </c>
      <c r="L357" s="444">
        <f t="shared" ca="1" si="28"/>
        <v>1394175.2498546599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1394175.2498546599</v>
      </c>
      <c r="J358" s="444">
        <f t="array" ref="J358">IFERROR(INDEX('Retirement Calculator'!J:J,MATCH('Isaac 401k'!N358,'Retirement Calculator'!A:A,0),0),0)</f>
        <v>7820.4732791855868</v>
      </c>
      <c r="K358" s="444">
        <f t="shared" ca="1" si="27"/>
        <v>5776.4782357311433</v>
      </c>
      <c r="L358" s="444">
        <f t="shared" ca="1" si="28"/>
        <v>1392131.2548112054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1392131.2548112054</v>
      </c>
      <c r="J359" s="444">
        <f t="array" ref="J359">IFERROR(INDEX('Retirement Calculator'!J:J,MATCH('Isaac 401k'!N359,'Retirement Calculator'!A:A,0),0),0)</f>
        <v>7820.4732791855868</v>
      </c>
      <c r="K359" s="444">
        <f t="shared" ca="1" si="27"/>
        <v>5767.9615897167496</v>
      </c>
      <c r="L359" s="444">
        <f t="shared" ca="1" si="28"/>
        <v>1390078.7431217367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1390078.7431217367</v>
      </c>
      <c r="J360" s="444">
        <f t="array" ref="J360">IFERROR(INDEX('Retirement Calculator'!J:J,MATCH('Isaac 401k'!N360,'Retirement Calculator'!A:A,0),0),0)</f>
        <v>7820.4732791855868</v>
      </c>
      <c r="K360" s="444">
        <f t="shared" ca="1" si="27"/>
        <v>5759.4094576772959</v>
      </c>
      <c r="L360" s="444">
        <f t="shared" ca="1" si="28"/>
        <v>1388017.6793002284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1388017.6793002284</v>
      </c>
      <c r="J361" s="444">
        <f t="array" ref="J361">IFERROR(INDEX('Retirement Calculator'!J:J,MATCH('Isaac 401k'!N361,'Retirement Calculator'!A:A,0),0),0)</f>
        <v>7820.4732791855868</v>
      </c>
      <c r="K361" s="444">
        <f t="shared" ca="1" si="27"/>
        <v>5750.821691754345</v>
      </c>
      <c r="L361" s="444">
        <f t="shared" ca="1" si="28"/>
        <v>1385948.027712797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1385948.027712797</v>
      </c>
      <c r="J362" s="444">
        <f t="array" ref="J362">IFERROR(INDEX('Retirement Calculator'!J:J,MATCH('Isaac 401k'!N362,'Retirement Calculator'!A:A,0),0),0)</f>
        <v>7820.4732791855868</v>
      </c>
      <c r="K362" s="444">
        <f t="shared" ca="1" si="27"/>
        <v>5742.1981434733807</v>
      </c>
      <c r="L362" s="444">
        <f t="shared" ca="1" si="28"/>
        <v>1383869.7525770848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1383869.7525770848</v>
      </c>
      <c r="J363" s="444">
        <f t="array" ref="J363">IFERROR(INDEX('Retirement Calculator'!J:J,MATCH('Isaac 401k'!N363,'Retirement Calculator'!A:A,0),0),0)</f>
        <v>7820.4732791855868</v>
      </c>
      <c r="K363" s="444">
        <f t="shared" ca="1" si="27"/>
        <v>5733.5386637412466</v>
      </c>
      <c r="L363" s="444">
        <f t="shared" ca="1" si="28"/>
        <v>1381782.8179616404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1381782.8179616404</v>
      </c>
      <c r="J364" s="444">
        <f t="array" ref="J364">IFERROR(INDEX('Retirement Calculator'!J:J,MATCH('Isaac 401k'!N364,'Retirement Calculator'!A:A,0),0),0)</f>
        <v>7820.4732791855868</v>
      </c>
      <c r="K364" s="444">
        <f t="shared" ca="1" si="27"/>
        <v>5724.8431028435616</v>
      </c>
      <c r="L364" s="444">
        <f t="shared" ca="1" si="28"/>
        <v>1379687.1877852983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1379687.1877852983</v>
      </c>
      <c r="J365" s="444">
        <f t="array" ref="J365">IFERROR(INDEX('Retirement Calculator'!J:J,MATCH('Isaac 401k'!N365,'Retirement Calculator'!A:A,0),0),0)</f>
        <v>7820.4732791855868</v>
      </c>
      <c r="K365" s="444">
        <f t="shared" ca="1" si="27"/>
        <v>5716.1113104421365</v>
      </c>
      <c r="L365" s="444">
        <f t="shared" ca="1" si="28"/>
        <v>1377582.8258165549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1377582.8258165549</v>
      </c>
      <c r="J366" s="444">
        <f t="array" ref="J366">IFERROR(INDEX('Retirement Calculator'!J:J,MATCH('Isaac 401k'!N366,'Retirement Calculator'!A:A,0),0),0)</f>
        <v>7820.4732791855868</v>
      </c>
      <c r="K366" s="444">
        <f t="shared" ca="1" si="27"/>
        <v>5707.3431355723724</v>
      </c>
      <c r="L366" s="444">
        <f t="shared" ca="1" si="28"/>
        <v>1375469.6956729416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1375469.6956729416</v>
      </c>
      <c r="J367" s="444">
        <f t="array" ref="J367">IFERROR(INDEX('Retirement Calculator'!J:J,MATCH('Isaac 401k'!N367,'Retirement Calculator'!A:A,0),0),0)</f>
        <v>7820.4732791855868</v>
      </c>
      <c r="K367" s="444">
        <f t="shared" ca="1" si="27"/>
        <v>5698.53842664065</v>
      </c>
      <c r="L367" s="444">
        <f t="shared" ca="1" si="28"/>
        <v>1373347.7608203967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1373347.7608203967</v>
      </c>
      <c r="J368" s="444">
        <f t="array" ref="J368">IFERROR(INDEX('Retirement Calculator'!J:J,MATCH('Isaac 401k'!N368,'Retirement Calculator'!A:A,0),0),0)</f>
        <v>7820.4732791855868</v>
      </c>
      <c r="K368" s="444">
        <f t="shared" ca="1" si="27"/>
        <v>5689.6970314217133</v>
      </c>
      <c r="L368" s="444">
        <f t="shared" ca="1" si="28"/>
        <v>1371216.9845726329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1371216.9845726329</v>
      </c>
      <c r="J369" s="444">
        <f t="array" ref="J369">IFERROR(INDEX('Retirement Calculator'!J:J,MATCH('Isaac 401k'!N369,'Retirement Calculator'!A:A,0),0),0)</f>
        <v>7820.4732791855868</v>
      </c>
      <c r="K369" s="444">
        <f t="shared" ca="1" si="27"/>
        <v>5680.8187970560302</v>
      </c>
      <c r="L369" s="444">
        <f t="shared" ca="1" si="28"/>
        <v>1369077.3300905034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1369077.3300905034</v>
      </c>
      <c r="J370" s="444">
        <f t="array" ref="J370">IFERROR(INDEX('Retirement Calculator'!J:J,MATCH('Isaac 401k'!N370,'Retirement Calculator'!A:A,0),0),0)</f>
        <v>7820.4732791855868</v>
      </c>
      <c r="K370" s="444">
        <f t="shared" ca="1" si="27"/>
        <v>5671.9035700471577</v>
      </c>
      <c r="L370" s="444">
        <f t="shared" ca="1" si="28"/>
        <v>1366928.760381365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1366928.760381365</v>
      </c>
      <c r="J371" s="444">
        <f t="array" ref="J371">IFERROR(INDEX('Retirement Calculator'!J:J,MATCH('Isaac 401k'!N371,'Retirement Calculator'!A:A,0),0),0)</f>
        <v>7820.4732791855868</v>
      </c>
      <c r="K371" s="444">
        <f t="shared" ca="1" si="27"/>
        <v>5662.9511962590805</v>
      </c>
      <c r="L371" s="444">
        <f t="shared" ca="1" si="28"/>
        <v>1364771.2382984385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1364771.2382984385</v>
      </c>
      <c r="J372" s="444">
        <f t="array" ref="J372">IFERROR(INDEX('Retirement Calculator'!J:J,MATCH('Isaac 401k'!N372,'Retirement Calculator'!A:A,0),0),0)</f>
        <v>7820.4732791855868</v>
      </c>
      <c r="K372" s="444">
        <f t="shared" ca="1" si="27"/>
        <v>5653.9615209135536</v>
      </c>
      <c r="L372" s="444">
        <f t="shared" ca="1" si="28"/>
        <v>1362604.7265401664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1362604.7265401664</v>
      </c>
      <c r="J373" s="444">
        <f t="array" ref="J373">IFERROR(INDEX('Retirement Calculator'!J:J,MATCH('Isaac 401k'!N373,'Retirement Calculator'!A:A,0),0),0)</f>
        <v>7820.4732791855868</v>
      </c>
      <c r="K373" s="444">
        <f t="shared" ca="1" si="27"/>
        <v>5644.9343885874205</v>
      </c>
      <c r="L373" s="444">
        <f t="shared" ca="1" si="28"/>
        <v>1360429.1876495683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1360429.1876495683</v>
      </c>
      <c r="J374" s="444">
        <f t="array" ref="J374">IFERROR(INDEX('Retirement Calculator'!J:J,MATCH('Isaac 401k'!N374,'Retirement Calculator'!A:A,0),0),0)</f>
        <v>7820.4732791855868</v>
      </c>
      <c r="K374" s="444">
        <f t="shared" ca="1" si="27"/>
        <v>5635.8696432099277</v>
      </c>
      <c r="L374" s="444">
        <f t="shared" ca="1" si="28"/>
        <v>1358244.5840135927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1358244.5840135927</v>
      </c>
      <c r="J375" s="444">
        <f t="array" ref="J375">IFERROR(INDEX('Retirement Calculator'!J:J,MATCH('Isaac 401k'!N375,'Retirement Calculator'!A:A,0),0),0)</f>
        <v>7820.4732791855868</v>
      </c>
      <c r="K375" s="444">
        <f t="shared" ca="1" si="27"/>
        <v>5626.7671280600298</v>
      </c>
      <c r="L375" s="444">
        <f t="shared" ca="1" si="28"/>
        <v>1356050.8778624672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1356050.8778624672</v>
      </c>
      <c r="J376" s="444">
        <f t="array" ref="J376">IFERROR(INDEX('Retirement Calculator'!J:J,MATCH('Isaac 401k'!N376,'Retirement Calculator'!A:A,0),0),0)</f>
        <v>7820.4732791855868</v>
      </c>
      <c r="K376" s="444">
        <f t="shared" ca="1" si="27"/>
        <v>5617.6266857636729</v>
      </c>
      <c r="L376" s="444">
        <f t="shared" ca="1" si="28"/>
        <v>1353848.0312690453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1353848.0312690453</v>
      </c>
      <c r="J377" s="444">
        <f t="array" ref="J377">IFERROR(INDEX('Retirement Calculator'!J:J,MATCH('Isaac 401k'!N377,'Retirement Calculator'!A:A,0),0),0)</f>
        <v>7820.4732791855868</v>
      </c>
      <c r="K377" s="444">
        <f t="shared" ca="1" si="27"/>
        <v>5608.4481582910821</v>
      </c>
      <c r="L377" s="444">
        <f t="shared" ca="1" si="28"/>
        <v>1351636.0061481509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1351636.0061481509</v>
      </c>
      <c r="J378" s="444">
        <f t="array" ref="J378">IFERROR(INDEX('Retirement Calculator'!J:J,MATCH('Isaac 401k'!N378,'Retirement Calculator'!A:A,0),0),0)</f>
        <v>7820.4732791855868</v>
      </c>
      <c r="K378" s="444">
        <f t="shared" ca="1" si="27"/>
        <v>5599.2313869540221</v>
      </c>
      <c r="L378" s="444">
        <f t="shared" ca="1" si="28"/>
        <v>1349414.7642559193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1349414.7642559193</v>
      </c>
      <c r="J379" s="444">
        <f t="array" ref="J379">IFERROR(INDEX('Retirement Calculator'!J:J,MATCH('Isaac 401k'!N379,'Retirement Calculator'!A:A,0),0),0)</f>
        <v>7820.4732791855868</v>
      </c>
      <c r="K379" s="444">
        <f t="shared" ca="1" si="27"/>
        <v>5589.9762124030567</v>
      </c>
      <c r="L379" s="444">
        <f t="shared" ca="1" si="28"/>
        <v>1347184.2671891367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1347184.2671891367</v>
      </c>
      <c r="J380" s="444">
        <f t="array" ref="J380">IFERROR(INDEX('Retirement Calculator'!J:J,MATCH('Isaac 401k'!N380,'Retirement Calculator'!A:A,0),0),0)</f>
        <v>7820.4732791855868</v>
      </c>
      <c r="K380" s="444">
        <f t="shared" ca="1" si="27"/>
        <v>5580.6824746247967</v>
      </c>
      <c r="L380" s="444">
        <f t="shared" ca="1" si="28"/>
        <v>1344944.4763845759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1344944.4763845759</v>
      </c>
      <c r="J381" s="444">
        <f t="array" ref="J381">IFERROR(INDEX('Retirement Calculator'!J:J,MATCH('Isaac 401k'!N381,'Retirement Calculator'!A:A,0),0),0)</f>
        <v>7820.4732791855868</v>
      </c>
      <c r="K381" s="444">
        <f t="shared" ca="1" si="27"/>
        <v>5571.3500129391268</v>
      </c>
      <c r="L381" s="444">
        <f t="shared" ca="1" si="28"/>
        <v>1342695.3531183295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1342695.3531183295</v>
      </c>
      <c r="J382" s="444">
        <f t="array" ref="J382">IFERROR(INDEX('Retirement Calculator'!J:J,MATCH('Isaac 401k'!N382,'Retirement Calculator'!A:A,0),0),0)</f>
        <v>7820.4732791855868</v>
      </c>
      <c r="K382" s="444">
        <f t="shared" ca="1" si="27"/>
        <v>5561.9786659964329</v>
      </c>
      <c r="L382" s="444">
        <f t="shared" ca="1" si="28"/>
        <v>1340436.8585051403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1340436.8585051403</v>
      </c>
      <c r="J383" s="444">
        <f t="array" ref="J383">IFERROR(INDEX('Retirement Calculator'!J:J,MATCH('Isaac 401k'!N383,'Retirement Calculator'!A:A,0),0),0)</f>
        <v>7820.4732791855868</v>
      </c>
      <c r="K383" s="444">
        <f t="shared" ca="1" si="27"/>
        <v>5552.5682717748114</v>
      </c>
      <c r="L383" s="444">
        <f t="shared" ca="1" si="28"/>
        <v>1338168.9534977295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1338168.9534977295</v>
      </c>
      <c r="J384" s="444">
        <f t="array" ref="J384">IFERROR(INDEX('Retirement Calculator'!J:J,MATCH('Isaac 401k'!N384,'Retirement Calculator'!A:A,0),0),0)</f>
        <v>7820.4732791855868</v>
      </c>
      <c r="K384" s="444">
        <f t="shared" ca="1" si="27"/>
        <v>5543.118667577266</v>
      </c>
      <c r="L384" s="444">
        <f t="shared" ca="1" si="28"/>
        <v>1335891.5988861211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1335891.5988861211</v>
      </c>
      <c r="J385" s="444">
        <f t="array" ref="J385">IFERROR(INDEX('Retirement Calculator'!J:J,MATCH('Isaac 401k'!N385,'Retirement Calculator'!A:A,0),0),0)</f>
        <v>7820.4732791855868</v>
      </c>
      <c r="K385" s="444">
        <f t="shared" ca="1" si="27"/>
        <v>5533.629690028898</v>
      </c>
      <c r="L385" s="444">
        <f t="shared" ca="1" si="28"/>
        <v>1333604.7552969644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1333604.7552969644</v>
      </c>
      <c r="J386" s="444">
        <f t="array" ref="J386">IFERROR(INDEX('Retirement Calculator'!J:J,MATCH('Isaac 401k'!N386,'Retirement Calculator'!A:A,0),0),0)</f>
        <v>7820.4732791855868</v>
      </c>
      <c r="K386" s="444">
        <f t="shared" ca="1" si="27"/>
        <v>5524.1011750740781</v>
      </c>
      <c r="L386" s="444">
        <f t="shared" ca="1" si="28"/>
        <v>1331308.3831928528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1331308.3831928528</v>
      </c>
      <c r="J387" s="444">
        <f t="array" ref="J387">IFERROR(INDEX('Retirement Calculator'!J:J,MATCH('Isaac 401k'!N387,'Retirement Calculator'!A:A,0),0),0)</f>
        <v>7820.4732791855868</v>
      </c>
      <c r="K387" s="444">
        <f t="shared" ca="1" si="27"/>
        <v>5514.5329579736135</v>
      </c>
      <c r="L387" s="444">
        <f t="shared" ca="1" si="28"/>
        <v>1329002.4428716409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1329002.4428716409</v>
      </c>
      <c r="J388" s="444">
        <f t="array" ref="J388">IFERROR(INDEX('Retirement Calculator'!J:J,MATCH('Isaac 401k'!N388,'Retirement Calculator'!A:A,0),0),0)</f>
        <v>7820.4732791855868</v>
      </c>
      <c r="K388" s="444">
        <f t="shared" ca="1" si="27"/>
        <v>5504.9248733018967</v>
      </c>
      <c r="L388" s="444">
        <f t="shared" ca="1" si="28"/>
        <v>1326686.8944657573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1326686.8944657573</v>
      </c>
      <c r="J389" s="444">
        <f t="array" ref="J389">IFERROR(INDEX('Retirement Calculator'!J:J,MATCH('Isaac 401k'!N389,'Retirement Calculator'!A:A,0),0),0)</f>
        <v>7820.4732791855868</v>
      </c>
      <c r="K389" s="444">
        <f t="shared" ca="1" si="27"/>
        <v>5495.2767549440487</v>
      </c>
      <c r="L389" s="444">
        <f t="shared" ca="1" si="28"/>
        <v>1324361.6979415158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1324361.6979415158</v>
      </c>
      <c r="J390" s="444">
        <f t="array" ref="J390">IFERROR(INDEX('Retirement Calculator'!J:J,MATCH('Isaac 401k'!N390,'Retirement Calculator'!A:A,0),0),0)</f>
        <v>7820.4732791855868</v>
      </c>
      <c r="K390" s="444">
        <f t="shared" ca="1" si="27"/>
        <v>5485.5884360930422</v>
      </c>
      <c r="L390" s="444">
        <f t="shared" ca="1" si="28"/>
        <v>1322026.8130984232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1322026.8130984232</v>
      </c>
      <c r="J391" s="444">
        <f t="array" ref="J391">IFERROR(INDEX('Retirement Calculator'!J:J,MATCH('Isaac 401k'!N391,'Retirement Calculator'!A:A,0),0),0)</f>
        <v>7820.4732791855868</v>
      </c>
      <c r="K391" s="444">
        <f t="shared" ca="1" si="27"/>
        <v>5475.8597492468234</v>
      </c>
      <c r="L391" s="444">
        <f t="shared" ca="1" si="28"/>
        <v>1319682.1995684844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1319682.1995684844</v>
      </c>
      <c r="J392" s="444">
        <f t="array" ref="J392">IFERROR(INDEX('Retirement Calculator'!J:J,MATCH('Isaac 401k'!N392,'Retirement Calculator'!A:A,0),0),0)</f>
        <v>7820.4732791855868</v>
      </c>
      <c r="K392" s="444">
        <f t="shared" ca="1" si="27"/>
        <v>5466.0905262054121</v>
      </c>
      <c r="L392" s="444">
        <f t="shared" ca="1" si="28"/>
        <v>1317327.8168155043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1317327.8168155043</v>
      </c>
      <c r="J393" s="444">
        <f t="array" ref="J393">IFERROR(INDEX('Retirement Calculator'!J:J,MATCH('Isaac 401k'!N393,'Retirement Calculator'!A:A,0),0),0)</f>
        <v>7820.4732791855868</v>
      </c>
      <c r="K393" s="444">
        <f t="shared" ca="1" si="27"/>
        <v>5456.280598067995</v>
      </c>
      <c r="L393" s="444">
        <f t="shared" ca="1" si="28"/>
        <v>1314963.6241343867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1314963.6241343867</v>
      </c>
      <c r="J394" s="444">
        <f t="array" ref="J394">IFERROR(INDEX('Retirement Calculator'!J:J,MATCH('Isaac 401k'!N394,'Retirement Calculator'!A:A,0),0),0)</f>
        <v>7820.4732791855868</v>
      </c>
      <c r="K394" s="444">
        <f t="shared" ca="1" si="27"/>
        <v>5446.4297952300039</v>
      </c>
      <c r="L394" s="444">
        <f t="shared" ca="1" si="28"/>
        <v>1312589.5806504311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1312589.5806504311</v>
      </c>
      <c r="J395" s="444">
        <f t="array" ref="J395">IFERROR(INDEX('Retirement Calculator'!J:J,MATCH('Isaac 401k'!N395,'Retirement Calculator'!A:A,0),0),0)</f>
        <v>7820.4732791855868</v>
      </c>
      <c r="K395" s="444">
        <f t="shared" ca="1" si="27"/>
        <v>5436.5379473801895</v>
      </c>
      <c r="L395" s="444">
        <f t="shared" ca="1" si="28"/>
        <v>1310205.6453186257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1310205.6453186257</v>
      </c>
      <c r="J396" s="444">
        <f t="array" ref="J396">IFERROR(INDEX('Retirement Calculator'!J:J,MATCH('Isaac 401k'!N396,'Retirement Calculator'!A:A,0),0),0)</f>
        <v>7820.4732791855868</v>
      </c>
      <c r="K396" s="444">
        <f t="shared" ca="1" si="27"/>
        <v>5426.6048834976673</v>
      </c>
      <c r="L396" s="444">
        <f t="shared" ca="1" si="28"/>
        <v>1307811.7769229377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1307811.7769229377</v>
      </c>
      <c r="J397" s="444">
        <f t="array" ref="J397">IFERROR(INDEX('Retirement Calculator'!J:J,MATCH('Isaac 401k'!N397,'Retirement Calculator'!A:A,0),0),0)</f>
        <v>7820.4732791855868</v>
      </c>
      <c r="K397" s="444">
        <f t="shared" ca="1" si="27"/>
        <v>5416.6304318489674</v>
      </c>
      <c r="L397" s="444">
        <f t="shared" ca="1" si="28"/>
        <v>1305407.9340756012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1305407.9340756012</v>
      </c>
      <c r="J398" s="444">
        <f t="array" ref="J398">IFERROR(INDEX('Retirement Calculator'!J:J,MATCH('Isaac 401k'!N398,'Retirement Calculator'!A:A,0),0),0)</f>
        <v>7820.4732791855868</v>
      </c>
      <c r="K398" s="444">
        <f t="shared" ca="1" si="27"/>
        <v>5406.6144199850651</v>
      </c>
      <c r="L398" s="444">
        <f t="shared" ca="1" si="28"/>
        <v>1302994.0752164007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1302994.0752164007</v>
      </c>
      <c r="J399" s="444">
        <f t="array" ref="J399">IFERROR(INDEX('Retirement Calculator'!J:J,MATCH('Isaac 401k'!N399,'Retirement Calculator'!A:A,0),0),0)</f>
        <v>7820.4732791855868</v>
      </c>
      <c r="K399" s="444">
        <f t="shared" ca="1" si="27"/>
        <v>5396.5566747383964</v>
      </c>
      <c r="L399" s="444">
        <f t="shared" ca="1" si="28"/>
        <v>1300570.1586119535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1300570.1586119535</v>
      </c>
      <c r="J400" s="444">
        <f t="array" ref="J400">IFERROR(INDEX('Retirement Calculator'!J:J,MATCH('Isaac 401k'!N400,'Retirement Calculator'!A:A,0),0),0)</f>
        <v>7820.4732791855868</v>
      </c>
      <c r="K400" s="444">
        <f t="shared" ca="1" si="27"/>
        <v>5386.4570222198663</v>
      </c>
      <c r="L400" s="444">
        <f t="shared" ca="1" si="28"/>
        <v>1298136.1423549878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1298136.1423549878</v>
      </c>
      <c r="J401" s="444">
        <f t="array" ref="J401">IFERROR(INDEX('Retirement Calculator'!J:J,MATCH('Isaac 401k'!N401,'Retirement Calculator'!A:A,0),0),0)</f>
        <v>7820.4732791855868</v>
      </c>
      <c r="K401" s="444">
        <f t="shared" ca="1" si="27"/>
        <v>5376.3152878158426</v>
      </c>
      <c r="L401" s="444">
        <f t="shared" ca="1" si="28"/>
        <v>1295691.9843636181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1295691.9843636181</v>
      </c>
      <c r="J402" s="444">
        <f t="array" ref="J402">IFERROR(INDEX('Retirement Calculator'!J:J,MATCH('Isaac 401k'!N402,'Retirement Calculator'!A:A,0),0),0)</f>
        <v>7820.4732791855868</v>
      </c>
      <c r="K402" s="444">
        <f t="shared" ca="1" si="27"/>
        <v>5366.1312961851354</v>
      </c>
      <c r="L402" s="444">
        <f t="shared" ca="1" si="28"/>
        <v>1293237.6423806176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1293237.6423806176</v>
      </c>
      <c r="J403" s="444">
        <f t="array" ref="J403">IFERROR(INDEX('Retirement Calculator'!J:J,MATCH('Isaac 401k'!N403,'Retirement Calculator'!A:A,0),0),0)</f>
        <v>7820.4732791855868</v>
      </c>
      <c r="K403" s="444">
        <f t="shared" ca="1" si="27"/>
        <v>5355.9048712559661</v>
      </c>
      <c r="L403" s="444">
        <f t="shared" ca="1" si="28"/>
        <v>1290773.0739726878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1290773.0739726878</v>
      </c>
      <c r="J404" s="444">
        <f t="array" ref="J404">IFERROR(INDEX('Retirement Calculator'!J:J,MATCH('Isaac 401k'!N404,'Retirement Calculator'!A:A,0),0),0)</f>
        <v>7820.4732791855868</v>
      </c>
      <c r="K404" s="444">
        <f t="shared" ca="1" si="27"/>
        <v>5345.6358362229257</v>
      </c>
      <c r="L404" s="444">
        <f t="shared" ca="1" si="28"/>
        <v>1288298.2365297251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1288298.2365297251</v>
      </c>
      <c r="J405" s="444">
        <f t="array" ref="J405">IFERROR(INDEX('Retirement Calculator'!J:J,MATCH('Isaac 401k'!N405,'Retirement Calculator'!A:A,0),0),0)</f>
        <v>7820.4732791855868</v>
      </c>
      <c r="K405" s="444">
        <f t="shared" ca="1" si="27"/>
        <v>5335.3240135439146</v>
      </c>
      <c r="L405" s="444">
        <f t="shared" ca="1" si="28"/>
        <v>1285813.0872640836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1285813.0872640836</v>
      </c>
      <c r="J406" s="444">
        <f t="array" ref="J406">IFERROR(INDEX('Retirement Calculator'!J:J,MATCH('Isaac 401k'!N406,'Retirement Calculator'!A:A,0),0),0)</f>
        <v>7820.4732791855868</v>
      </c>
      <c r="K406" s="444">
        <f t="shared" ca="1" si="27"/>
        <v>5324.9692249370746</v>
      </c>
      <c r="L406" s="444">
        <f t="shared" ca="1" si="28"/>
        <v>1283317.583209835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1283317.583209835</v>
      </c>
      <c r="J407" s="444">
        <f t="array" ref="J407">IFERROR(INDEX('Retirement Calculator'!J:J,MATCH('Isaac 401k'!N407,'Retirement Calculator'!A:A,0),0),0)</f>
        <v>7820.4732791855868</v>
      </c>
      <c r="K407" s="444">
        <f t="shared" ca="1" si="27"/>
        <v>5314.5712913777061</v>
      </c>
      <c r="L407" s="444">
        <f t="shared" ca="1" si="28"/>
        <v>1280811.6812220272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1280811.6812220272</v>
      </c>
      <c r="J408" s="444">
        <f t="array" ref="J408">IFERROR(INDEX('Retirement Calculator'!J:J,MATCH('Isaac 401k'!N408,'Retirement Calculator'!A:A,0),0),0)</f>
        <v>7820.4732791855868</v>
      </c>
      <c r="K408" s="444">
        <f t="shared" ca="1" si="27"/>
        <v>5304.1300330951735</v>
      </c>
      <c r="L408" s="444">
        <f t="shared" ca="1" si="28"/>
        <v>1278295.3379759367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1278295.3379759367</v>
      </c>
      <c r="J409" s="444">
        <f t="array" ref="J409">IFERROR(INDEX('Retirement Calculator'!J:J,MATCH('Isaac 401k'!N409,'Retirement Calculator'!A:A,0),0),0)</f>
        <v>7820.4732791855868</v>
      </c>
      <c r="K409" s="444">
        <f t="shared" ca="1" si="27"/>
        <v>5293.6452695697963</v>
      </c>
      <c r="L409" s="444">
        <f t="shared" ca="1" si="28"/>
        <v>1275768.5099663208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1275768.5099663208</v>
      </c>
      <c r="J410" s="444">
        <f t="array" ref="J410">IFERROR(INDEX('Retirement Calculator'!J:J,MATCH('Isaac 401k'!N410,'Retirement Calculator'!A:A,0),0),0)</f>
        <v>7820.4732791855868</v>
      </c>
      <c r="K410" s="444">
        <f t="shared" ca="1" si="27"/>
        <v>5283.1168195297305</v>
      </c>
      <c r="L410" s="444">
        <f t="shared" ca="1" si="28"/>
        <v>1273231.153506665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1273231.153506665</v>
      </c>
      <c r="J411" s="444">
        <f t="array" ref="J411">IFERROR(INDEX('Retirement Calculator'!J:J,MATCH('Isaac 401k'!N411,'Retirement Calculator'!A:A,0),0),0)</f>
        <v>7820.4732791855868</v>
      </c>
      <c r="K411" s="444">
        <f t="shared" ca="1" si="27"/>
        <v>5272.5445009478308</v>
      </c>
      <c r="L411" s="444">
        <f t="shared" ca="1" si="28"/>
        <v>1270683.2247284274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1270683.2247284274</v>
      </c>
      <c r="J412" s="444">
        <f t="array" ref="J412">IFERROR(INDEX('Retirement Calculator'!J:J,MATCH('Isaac 401k'!N412,'Retirement Calculator'!A:A,0),0),0)</f>
        <v>7820.4732791855868</v>
      </c>
      <c r="K412" s="444">
        <f t="shared" ca="1" si="27"/>
        <v>5261.9281310385077</v>
      </c>
      <c r="L412" s="444">
        <f t="shared" ca="1" si="28"/>
        <v>1268124.6795802803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1268124.6795802803</v>
      </c>
      <c r="J413" s="444">
        <f t="array" ref="J413">IFERROR(INDEX('Retirement Calculator'!J:J,MATCH('Isaac 401k'!N413,'Retirement Calculator'!A:A,0),0),0)</f>
        <v>7820.4732791855868</v>
      </c>
      <c r="K413" s="444">
        <f t="shared" ca="1" si="27"/>
        <v>5251.2675262545617</v>
      </c>
      <c r="L413" s="444">
        <f t="shared" ca="1" si="28"/>
        <v>1265555.4738273493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1265555.4738273493</v>
      </c>
      <c r="J414" s="444">
        <f t="array" ref="J414">IFERROR(INDEX('Retirement Calculator'!J:J,MATCH('Isaac 401k'!N414,'Retirement Calculator'!A:A,0),0),0)</f>
        <v>7820.4732791855868</v>
      </c>
      <c r="K414" s="444">
        <f t="shared" ca="1" si="27"/>
        <v>5240.562502284015</v>
      </c>
      <c r="L414" s="444">
        <f t="shared" ca="1" si="28"/>
        <v>1262975.5630504477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1262975.5630504477</v>
      </c>
      <c r="J415" s="444">
        <f t="array" ref="J415">IFERROR(INDEX('Retirement Calculator'!J:J,MATCH('Isaac 401k'!N415,'Retirement Calculator'!A:A,0),0),0)</f>
        <v>7820.4732791855868</v>
      </c>
      <c r="K415" s="444">
        <f t="shared" ca="1" si="27"/>
        <v>5229.8128740469256</v>
      </c>
      <c r="L415" s="444">
        <f t="shared" ca="1" si="28"/>
        <v>1260384.902645309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1260384.902645309</v>
      </c>
      <c r="J416" s="444">
        <f t="array" ref="J416">IFERROR(INDEX('Retirement Calculator'!J:J,MATCH('Isaac 401k'!N416,'Retirement Calculator'!A:A,0),0),0)</f>
        <v>7820.4732791855868</v>
      </c>
      <c r="K416" s="444">
        <f t="shared" ca="1" si="27"/>
        <v>5219.0184556921804</v>
      </c>
      <c r="L416" s="444">
        <f t="shared" ca="1" si="28"/>
        <v>1257783.4478218155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1257783.4478218155</v>
      </c>
      <c r="J417" s="444">
        <f t="array" ref="J417">IFERROR(INDEX('Retirement Calculator'!J:J,MATCH('Isaac 401k'!N417,'Retirement Calculator'!A:A,0),0),0)</f>
        <v>7820.4732791855868</v>
      </c>
      <c r="K417" s="444">
        <f t="shared" ca="1" si="27"/>
        <v>5208.1790605942915</v>
      </c>
      <c r="L417" s="444">
        <f t="shared" ca="1" si="28"/>
        <v>1255171.1536032241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1255171.1536032241</v>
      </c>
      <c r="J418" s="444">
        <f t="array" ref="J418">IFERROR(INDEX('Retirement Calculator'!J:J,MATCH('Isaac 401k'!N418,'Retirement Calculator'!A:A,0),0),0)</f>
        <v>7820.4732791855868</v>
      </c>
      <c r="K418" s="444">
        <f t="shared" ca="1" si="27"/>
        <v>5197.2945013501603</v>
      </c>
      <c r="L418" s="444">
        <f t="shared" ca="1" si="28"/>
        <v>1252547.9748253888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1252547.9748253888</v>
      </c>
      <c r="J419" s="444">
        <f t="array" ref="J419">IFERROR(INDEX('Retirement Calculator'!J:J,MATCH('Isaac 401k'!N419,'Retirement Calculator'!A:A,0),0),0)</f>
        <v>7820.4732791855868</v>
      </c>
      <c r="K419" s="444">
        <f t="shared" ca="1" si="27"/>
        <v>5186.3645897758461</v>
      </c>
      <c r="L419" s="444">
        <f t="shared" ca="1" si="28"/>
        <v>1249913.8661359791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1249913.8661359791</v>
      </c>
      <c r="J420" s="444">
        <f t="array" ref="J420">IFERROR(INDEX('Retirement Calculator'!J:J,MATCH('Isaac 401k'!N420,'Retirement Calculator'!A:A,0),0),0)</f>
        <v>7820.4732791855868</v>
      </c>
      <c r="K420" s="444">
        <f t="shared" ca="1" si="27"/>
        <v>5175.3891369033063</v>
      </c>
      <c r="L420" s="444">
        <f t="shared" ca="1" si="28"/>
        <v>1247268.7819936967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1247268.7819936967</v>
      </c>
      <c r="J421" s="444">
        <f t="array" ref="J421">IFERROR(INDEX('Retirement Calculator'!J:J,MATCH('Isaac 401k'!N421,'Retirement Calculator'!A:A,0),0),0)</f>
        <v>7820.4732791855868</v>
      </c>
      <c r="K421" s="444">
        <f t="shared" ca="1" si="27"/>
        <v>5164.3679529771298</v>
      </c>
      <c r="L421" s="444">
        <f t="shared" ca="1" si="28"/>
        <v>1244612.6766674882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1244612.6766674882</v>
      </c>
      <c r="J422" s="444">
        <f t="array" ref="J422">IFERROR(INDEX('Retirement Calculator'!J:J,MATCH('Isaac 401k'!N422,'Retirement Calculator'!A:A,0),0),0)</f>
        <v>7820.4732791855868</v>
      </c>
      <c r="K422" s="444">
        <f t="shared" ca="1" si="27"/>
        <v>5153.3008474512608</v>
      </c>
      <c r="L422" s="444">
        <f t="shared" ca="1" si="28"/>
        <v>1241945.5042357538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1241945.5042357538</v>
      </c>
      <c r="J423" s="444">
        <f t="array" ref="J423">IFERROR(INDEX('Retirement Calculator'!J:J,MATCH('Isaac 401k'!N423,'Retirement Calculator'!A:A,0),0),0)</f>
        <v>7820.4732791855868</v>
      </c>
      <c r="K423" s="444">
        <f t="shared" ca="1" si="27"/>
        <v>5142.1876289857009</v>
      </c>
      <c r="L423" s="444">
        <f t="shared" ca="1" si="28"/>
        <v>1239267.2185855538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1239267.2185855538</v>
      </c>
      <c r="J424" s="444">
        <f t="array" ref="J424">IFERROR(INDEX('Retirement Calculator'!J:J,MATCH('Isaac 401k'!N424,'Retirement Calculator'!A:A,0),0),0)</f>
        <v>7820.4732791855868</v>
      </c>
      <c r="K424" s="444">
        <f t="shared" ca="1" si="27"/>
        <v>5131.0281054432007</v>
      </c>
      <c r="L424" s="444">
        <f t="shared" ca="1" si="28"/>
        <v>1236577.7734118113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1236577.7734118113</v>
      </c>
      <c r="J425" s="444">
        <f t="array" ref="J425">IFERROR(INDEX('Retirement Calculator'!J:J,MATCH('Isaac 401k'!N425,'Retirement Calculator'!A:A,0),0),0)</f>
        <v>7820.4732791855868</v>
      </c>
      <c r="K425" s="444">
        <f t="shared" ca="1" si="27"/>
        <v>5119.8220838859406</v>
      </c>
      <c r="L425" s="444">
        <f t="shared" ca="1" si="28"/>
        <v>1233877.1222165118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1233877.1222165118</v>
      </c>
      <c r="J426" s="444">
        <f t="array" ref="J426">IFERROR(INDEX('Retirement Calculator'!J:J,MATCH('Isaac 401k'!N426,'Retirement Calculator'!A:A,0),0),0)</f>
        <v>7820.4732791855868</v>
      </c>
      <c r="K426" s="444">
        <f t="shared" ca="1" si="27"/>
        <v>5108.5693705721924</v>
      </c>
      <c r="L426" s="444">
        <f t="shared" ca="1" si="28"/>
        <v>1231165.2183078984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1231165.2183078984</v>
      </c>
      <c r="J427" s="444">
        <f t="array" ref="J427">IFERROR(INDEX('Retirement Calculator'!J:J,MATCH('Isaac 401k'!N427,'Retirement Calculator'!A:A,0),0),0)</f>
        <v>7820.4732791855868</v>
      </c>
      <c r="K427" s="444">
        <f t="shared" ca="1" si="27"/>
        <v>5097.2697709529702</v>
      </c>
      <c r="L427" s="444">
        <f t="shared" ca="1" si="28"/>
        <v>1228442.0147996657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1228442.0147996657</v>
      </c>
      <c r="J428" s="444">
        <f t="array" ref="J428">IFERROR(INDEX('Retirement Calculator'!J:J,MATCH('Isaac 401k'!N428,'Retirement Calculator'!A:A,0),0),0)</f>
        <v>7820.4732791855868</v>
      </c>
      <c r="K428" s="444">
        <f t="shared" ca="1" si="27"/>
        <v>5085.9230896686668</v>
      </c>
      <c r="L428" s="444">
        <f t="shared" ca="1" si="28"/>
        <v>1225707.4646101487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1225707.4646101487</v>
      </c>
      <c r="J429" s="444">
        <f t="array" ref="J429">IFERROR(INDEX('Retirement Calculator'!J:J,MATCH('Isaac 401k'!N429,'Retirement Calculator'!A:A,0),0),0)</f>
        <v>7820.4732791855868</v>
      </c>
      <c r="K429" s="444">
        <f t="shared" ca="1" si="27"/>
        <v>5074.5291305456794</v>
      </c>
      <c r="L429" s="444">
        <f t="shared" ca="1" si="28"/>
        <v>1222961.5204615088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1222961.5204615088</v>
      </c>
      <c r="J430" s="444">
        <f t="array" ref="J430">IFERROR(INDEX('Retirement Calculator'!J:J,MATCH('Isaac 401k'!N430,'Retirement Calculator'!A:A,0),0),0)</f>
        <v>7820.4732791855868</v>
      </c>
      <c r="K430" s="444">
        <f t="shared" ca="1" si="27"/>
        <v>5063.0876965930129</v>
      </c>
      <c r="L430" s="444">
        <f t="shared" ca="1" si="28"/>
        <v>1220204.1348789162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1220204.1348789162</v>
      </c>
      <c r="J431" s="444">
        <f t="array" ref="J431">IFERROR(INDEX('Retirement Calculator'!J:J,MATCH('Isaac 401k'!N431,'Retirement Calculator'!A:A,0),0),0)</f>
        <v>7820.4732791855868</v>
      </c>
      <c r="K431" s="444">
        <f t="shared" ca="1" si="27"/>
        <v>5051.5985899988773</v>
      </c>
      <c r="L431" s="444">
        <f t="shared" ca="1" si="28"/>
        <v>1217435.2601897295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1217435.2601897295</v>
      </c>
      <c r="J432" s="444">
        <f t="array" ref="J432">IFERROR(INDEX('Retirement Calculator'!J:J,MATCH('Isaac 401k'!N432,'Retirement Calculator'!A:A,0),0),0)</f>
        <v>7820.4732791855868</v>
      </c>
      <c r="K432" s="444">
        <f t="shared" ca="1" si="27"/>
        <v>5040.061612127266</v>
      </c>
      <c r="L432" s="444">
        <f t="shared" ca="1" si="28"/>
        <v>1214654.8485226713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1214654.8485226713</v>
      </c>
      <c r="J433" s="444">
        <f t="array" ref="J433">IFERROR(INDEX('Retirement Calculator'!J:J,MATCH('Isaac 401k'!N433,'Retirement Calculator'!A:A,0),0),0)</f>
        <v>7820.4732791855868</v>
      </c>
      <c r="K433" s="444">
        <f t="shared" ca="1" si="27"/>
        <v>5028.4765635145231</v>
      </c>
      <c r="L433" s="444">
        <f t="shared" ca="1" si="28"/>
        <v>1211862.8518070001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1211862.8518070001</v>
      </c>
      <c r="J434" s="444">
        <f t="array" ref="J434">IFERROR(INDEX('Retirement Calculator'!J:J,MATCH('Isaac 401k'!N434,'Retirement Calculator'!A:A,0),0),0)</f>
        <v>7820.4732791855868</v>
      </c>
      <c r="K434" s="444">
        <f t="shared" ca="1" si="27"/>
        <v>5016.8432438658938</v>
      </c>
      <c r="L434" s="444">
        <f t="shared" ca="1" si="28"/>
        <v>1209059.2217716805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1209059.2217716805</v>
      </c>
      <c r="J435" s="444">
        <f t="array" ref="J435">IFERROR(INDEX('Retirement Calculator'!J:J,MATCH('Isaac 401k'!N435,'Retirement Calculator'!A:A,0),0),0)</f>
        <v>7820.4732791855868</v>
      </c>
      <c r="K435" s="444">
        <f t="shared" ca="1" si="27"/>
        <v>5005.1614520520625</v>
      </c>
      <c r="L435" s="444">
        <f t="shared" ca="1" si="28"/>
        <v>1206243.9099445469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1206243.9099445469</v>
      </c>
      <c r="J436" s="444">
        <f t="array" ref="J436">IFERROR(INDEX('Retirement Calculator'!J:J,MATCH('Isaac 401k'!N436,'Retirement Calculator'!A:A,0),0),0)</f>
        <v>7820.4732791855868</v>
      </c>
      <c r="K436" s="444">
        <f t="shared" ca="1" si="27"/>
        <v>4993.4309861056718</v>
      </c>
      <c r="L436" s="444">
        <f t="shared" ca="1" si="28"/>
        <v>1203416.867651467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1203416.867651467</v>
      </c>
      <c r="J437" s="444">
        <f t="array" ref="J437">IFERROR(INDEX('Retirement Calculator'!J:J,MATCH('Isaac 401k'!N437,'Retirement Calculator'!A:A,0),0),0)</f>
        <v>7820.4732791855868</v>
      </c>
      <c r="K437" s="444">
        <f t="shared" ca="1" si="27"/>
        <v>4981.6516432178387</v>
      </c>
      <c r="L437" s="444">
        <f t="shared" ca="1" si="28"/>
        <v>1200578.0460154992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1200578.0460154992</v>
      </c>
      <c r="J438" s="444">
        <f t="array" ref="J438">IFERROR(INDEX('Retirement Calculator'!J:J,MATCH('Isaac 401k'!N438,'Retirement Calculator'!A:A,0),0),0)</f>
        <v>7820.4732791855868</v>
      </c>
      <c r="K438" s="444">
        <f t="shared" ca="1" si="27"/>
        <v>4969.8232197346397</v>
      </c>
      <c r="L438" s="444">
        <f t="shared" ca="1" si="28"/>
        <v>1197727.3959560483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1197727.3959560483</v>
      </c>
      <c r="J439" s="444">
        <f t="array" ref="J439">IFERROR(INDEX('Retirement Calculator'!J:J,MATCH('Isaac 401k'!N439,'Retirement Calculator'!A:A,0),0),0)</f>
        <v>7820.4732791855868</v>
      </c>
      <c r="K439" s="444">
        <f t="shared" ca="1" si="27"/>
        <v>4957.9455111535945</v>
      </c>
      <c r="L439" s="444">
        <f t="shared" ca="1" si="28"/>
        <v>1194864.8681880163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1194864.8681880163</v>
      </c>
      <c r="J440" s="444">
        <f t="array" ref="J440">IFERROR(INDEX('Retirement Calculator'!J:J,MATCH('Isaac 401k'!N440,'Retirement Calculator'!A:A,0),0),0)</f>
        <v>7820.4732791855868</v>
      </c>
      <c r="K440" s="444">
        <f t="shared" ca="1" si="27"/>
        <v>4946.018312120128</v>
      </c>
      <c r="L440" s="444">
        <f t="shared" ca="1" si="28"/>
        <v>1191990.4132209509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1191990.4132209509</v>
      </c>
      <c r="J441" s="444">
        <f t="array" ref="J441">IFERROR(INDEX('Retirement Calculator'!J:J,MATCH('Isaac 401k'!N441,'Retirement Calculator'!A:A,0),0),0)</f>
        <v>7820.4732791855868</v>
      </c>
      <c r="K441" s="444">
        <f t="shared" ca="1" si="27"/>
        <v>4934.0414164240219</v>
      </c>
      <c r="L441" s="444">
        <f t="shared" ca="1" si="28"/>
        <v>1189103.9813581894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1189103.9813581894</v>
      </c>
      <c r="J442" s="444">
        <f t="array" ref="J442">IFERROR(INDEX('Retirement Calculator'!J:J,MATCH('Isaac 401k'!N442,'Retirement Calculator'!A:A,0),0),0)</f>
        <v>7820.4732791855868</v>
      </c>
      <c r="K442" s="444">
        <f t="shared" ca="1" si="27"/>
        <v>4922.0146169958489</v>
      </c>
      <c r="L442" s="444">
        <f t="shared" ca="1" si="28"/>
        <v>1186205.5226959996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1186205.5226959996</v>
      </c>
      <c r="J443" s="444">
        <f t="array" ref="J443">IFERROR(INDEX('Retirement Calculator'!J:J,MATCH('Isaac 401k'!N443,'Retirement Calculator'!A:A,0),0),0)</f>
        <v>7820.4732791855868</v>
      </c>
      <c r="K443" s="444">
        <f t="shared" ca="1" si="27"/>
        <v>4909.9377059033914</v>
      </c>
      <c r="L443" s="444">
        <f t="shared" ca="1" si="28"/>
        <v>1183294.9871227173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1183294.9871227173</v>
      </c>
      <c r="J444" s="444">
        <f t="array" ref="J444">IFERROR(INDEX('Retirement Calculator'!J:J,MATCH('Isaac 401k'!N444,'Retirement Calculator'!A:A,0),0),0)</f>
        <v>7820.4732791855868</v>
      </c>
      <c r="K444" s="444">
        <f t="shared" ca="1" si="27"/>
        <v>4897.810474348049</v>
      </c>
      <c r="L444" s="444">
        <f t="shared" ca="1" si="28"/>
        <v>1180372.3243178797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1180372.3243178797</v>
      </c>
      <c r="J445" s="444">
        <f t="array" ref="J445">IFERROR(INDEX('Retirement Calculator'!J:J,MATCH('Isaac 401k'!N445,'Retirement Calculator'!A:A,0),0),0)</f>
        <v>7820.4732791855868</v>
      </c>
      <c r="K445" s="444">
        <f t="shared" ca="1" si="27"/>
        <v>4885.6327126612259</v>
      </c>
      <c r="L445" s="444">
        <f t="shared" ca="1" si="28"/>
        <v>1177437.4837513554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1177437.4837513554</v>
      </c>
      <c r="J446" s="444">
        <f t="array" ref="J446">IFERROR(INDEX('Retirement Calculator'!J:J,MATCH('Isaac 401k'!N446,'Retirement Calculator'!A:A,0),0),0)</f>
        <v>7820.4732791855868</v>
      </c>
      <c r="K446" s="444">
        <f t="shared" ca="1" si="27"/>
        <v>4873.4042103007077</v>
      </c>
      <c r="L446" s="444">
        <f t="shared" ca="1" si="28"/>
        <v>1174490.4146824705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1174490.4146824705</v>
      </c>
      <c r="J447" s="444">
        <f t="array" ref="J447">IFERROR(INDEX('Retirement Calculator'!J:J,MATCH('Isaac 401k'!N447,'Retirement Calculator'!A:A,0),0),0)</f>
        <v>7820.4732791855868</v>
      </c>
      <c r="K447" s="444">
        <f t="shared" ca="1" si="27"/>
        <v>4861.1247558470204</v>
      </c>
      <c r="L447" s="444">
        <f t="shared" ca="1" si="28"/>
        <v>1171531.0661591319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1171531.0661591319</v>
      </c>
      <c r="J448" s="444">
        <f t="array" ref="J448">IFERROR(INDEX('Retirement Calculator'!J:J,MATCH('Isaac 401k'!N448,'Retirement Calculator'!A:A,0),0),0)</f>
        <v>7820.4732791855868</v>
      </c>
      <c r="K448" s="444">
        <f t="shared" ca="1" si="27"/>
        <v>4848.7941369997761</v>
      </c>
      <c r="L448" s="444">
        <f t="shared" ca="1" si="28"/>
        <v>1168559.3870169462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1168559.3870169462</v>
      </c>
      <c r="J449" s="444">
        <f t="array" ref="J449">IFERROR(INDEX('Retirement Calculator'!J:J,MATCH('Isaac 401k'!N449,'Retirement Calculator'!A:A,0),0),0)</f>
        <v>7820.4732791855868</v>
      </c>
      <c r="K449" s="444">
        <f t="shared" ca="1" si="27"/>
        <v>4836.4121405740025</v>
      </c>
      <c r="L449" s="444">
        <f t="shared" ca="1" si="28"/>
        <v>1165575.3258783347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1165575.3258783347</v>
      </c>
      <c r="J450" s="444">
        <f t="array" ref="J450">IFERROR(INDEX('Retirement Calculator'!J:J,MATCH('Isaac 401k'!N450,'Retirement Calculator'!A:A,0),0),0)</f>
        <v>7820.4732791855868</v>
      </c>
      <c r="K450" s="444">
        <f t="shared" ca="1" si="27"/>
        <v>4823.9785524964545</v>
      </c>
      <c r="L450" s="444">
        <f t="shared" ca="1" si="28"/>
        <v>1162578.8311516456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1162578.8311516456</v>
      </c>
      <c r="J451" s="444">
        <f t="array" ref="J451">IFERROR(INDEX('Retirement Calculator'!J:J,MATCH('Isaac 401k'!N451,'Retirement Calculator'!A:A,0),0),0)</f>
        <v>7820.4732791855868</v>
      </c>
      <c r="K451" s="444">
        <f t="shared" ca="1" si="27"/>
        <v>4811.4931578019168</v>
      </c>
      <c r="L451" s="444">
        <f t="shared" ca="1" si="28"/>
        <v>1159569.851030262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1159569.851030262</v>
      </c>
      <c r="J452" s="444">
        <f t="array" ref="J452">IFERROR(INDEX('Retirement Calculator'!J:J,MATCH('Isaac 401k'!N452,'Retirement Calculator'!A:A,0),0),0)</f>
        <v>7820.4732791855868</v>
      </c>
      <c r="K452" s="444">
        <f t="shared" ca="1" si="27"/>
        <v>4798.9557406294844</v>
      </c>
      <c r="L452" s="444">
        <f t="shared" ca="1" si="28"/>
        <v>1156548.3334917058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1156548.3334917058</v>
      </c>
      <c r="J453" s="444">
        <f t="array" ref="J453">IFERROR(INDEX('Retirement Calculator'!J:J,MATCH('Isaac 401k'!N453,'Retirement Calculator'!A:A,0),0),0)</f>
        <v>7820.4732791855868</v>
      </c>
      <c r="K453" s="444">
        <f t="shared" ca="1" si="27"/>
        <v>4786.3660842188347</v>
      </c>
      <c r="L453" s="444">
        <f t="shared" ca="1" si="28"/>
        <v>1153514.226296739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1153514.226296739</v>
      </c>
      <c r="J454" s="444">
        <f t="array" ref="J454">IFERROR(INDEX('Retirement Calculator'!J:J,MATCH('Isaac 401k'!N454,'Retirement Calculator'!A:A,0),0),0)</f>
        <v>7820.4732791855868</v>
      </c>
      <c r="K454" s="444">
        <f t="shared" ca="1" si="27"/>
        <v>4773.7239709064725</v>
      </c>
      <c r="L454" s="444">
        <f t="shared" ca="1" si="28"/>
        <v>1150467.4769884599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1150467.4769884599</v>
      </c>
      <c r="J455" s="444">
        <f t="array" ref="J455">IFERROR(INDEX('Retirement Calculator'!J:J,MATCH('Isaac 401k'!N455,'Retirement Calculator'!A:A,0),0),0)</f>
        <v>7820.4732791855868</v>
      </c>
      <c r="K455" s="444">
        <f t="shared" ca="1" si="27"/>
        <v>4761.0291821219762</v>
      </c>
      <c r="L455" s="444">
        <f t="shared" ca="1" si="28"/>
        <v>1147408.0328913964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1147408.0328913964</v>
      </c>
      <c r="J456" s="444">
        <f t="array" ref="J456">IFERROR(INDEX('Retirement Calculator'!J:J,MATCH('Isaac 401k'!N456,'Retirement Calculator'!A:A,0),0),0)</f>
        <v>7820.4732791855868</v>
      </c>
      <c r="K456" s="444">
        <f t="shared" ca="1" si="27"/>
        <v>4748.2814983842118</v>
      </c>
      <c r="L456" s="444">
        <f t="shared" ca="1" si="28"/>
        <v>1144335.841110595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1144335.841110595</v>
      </c>
      <c r="J457" s="444">
        <f t="array" ref="J457">IFERROR(INDEX('Retirement Calculator'!J:J,MATCH('Isaac 401k'!N457,'Retirement Calculator'!A:A,0),0),0)</f>
        <v>7820.4732791855868</v>
      </c>
      <c r="K457" s="444">
        <f t="shared" ca="1" si="27"/>
        <v>4735.4806992975391</v>
      </c>
      <c r="L457" s="444">
        <f t="shared" ca="1" si="28"/>
        <v>1141250.8485307069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1141250.8485307069</v>
      </c>
      <c r="J458" s="444">
        <f t="array" ref="J458">IFERROR(INDEX('Retirement Calculator'!J:J,MATCH('Isaac 401k'!N458,'Retirement Calculator'!A:A,0),0),0)</f>
        <v>7820.4732791855868</v>
      </c>
      <c r="K458" s="444">
        <f t="shared" ca="1" si="27"/>
        <v>4722.6265635480058</v>
      </c>
      <c r="L458" s="444">
        <f t="shared" ca="1" si="28"/>
        <v>1138153.0018150695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1138153.0018150695</v>
      </c>
      <c r="J459" s="444">
        <f t="array" ref="J459">IFERROR(INDEX('Retirement Calculator'!J:J,MATCH('Isaac 401k'!N459,'Retirement Calculator'!A:A,0),0),0)</f>
        <v>7820.4732791855868</v>
      </c>
      <c r="K459" s="444">
        <f t="shared" ca="1" si="27"/>
        <v>4709.7188688995157</v>
      </c>
      <c r="L459" s="444">
        <f t="shared" ca="1" si="28"/>
        <v>1135042.2474047835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1135042.2474047835</v>
      </c>
      <c r="J460" s="444">
        <f t="array" ref="J460">IFERROR(INDEX('Retirement Calculator'!J:J,MATCH('Isaac 401k'!N460,'Retirement Calculator'!A:A,0),0),0)</f>
        <v>7820.4732791855868</v>
      </c>
      <c r="K460" s="444">
        <f t="shared" ca="1" si="27"/>
        <v>4696.7573921899912</v>
      </c>
      <c r="L460" s="444">
        <f t="shared" ca="1" si="28"/>
        <v>1131918.5315177878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1131918.5315177878</v>
      </c>
      <c r="J461" s="444">
        <f t="array" ref="J461">IFERROR(INDEX('Retirement Calculator'!J:J,MATCH('Isaac 401k'!N461,'Retirement Calculator'!A:A,0),0),0)</f>
        <v>7820.4732791855868</v>
      </c>
      <c r="K461" s="444">
        <f t="shared" ca="1" si="27"/>
        <v>4683.7419093275093</v>
      </c>
      <c r="L461" s="444">
        <f t="shared" ca="1" si="28"/>
        <v>1128781.8001479297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1128781.8001479297</v>
      </c>
      <c r="J462" s="444">
        <f t="array" ref="J462">IFERROR(INDEX('Retirement Calculator'!J:J,MATCH('Isaac 401k'!N462,'Retirement Calculator'!A:A,0),0),0)</f>
        <v>7820.4732791855868</v>
      </c>
      <c r="K462" s="444">
        <f t="shared" ca="1" si="27"/>
        <v>4670.6721952864336</v>
      </c>
      <c r="L462" s="444">
        <f t="shared" ca="1" si="28"/>
        <v>1125631.9990640306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1125631.9990640306</v>
      </c>
      <c r="J463" s="444">
        <f t="array" ref="J463">IFERROR(INDEX('Retirement Calculator'!J:J,MATCH('Isaac 401k'!N463,'Retirement Calculator'!A:A,0),0),0)</f>
        <v>7820.4732791855868</v>
      </c>
      <c r="K463" s="444">
        <f t="shared" ca="1" si="27"/>
        <v>4657.5480241035211</v>
      </c>
      <c r="L463" s="444">
        <f t="shared" ca="1" si="28"/>
        <v>1122469.0738089485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1122469.0738089485</v>
      </c>
      <c r="J464" s="444">
        <f t="array" ref="J464">IFERROR(INDEX('Retirement Calculator'!J:J,MATCH('Isaac 401k'!N464,'Retirement Calculator'!A:A,0),0),0)</f>
        <v>7820.4732791855868</v>
      </c>
      <c r="K464" s="444">
        <f t="shared" ca="1" si="27"/>
        <v>4644.3691688740118</v>
      </c>
      <c r="L464" s="444">
        <f t="shared" ca="1" si="28"/>
        <v>1119292.969698637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1119292.969698637</v>
      </c>
      <c r="J465" s="444">
        <f t="array" ref="J465">IFERROR(INDEX('Retirement Calculator'!J:J,MATCH('Isaac 401k'!N465,'Retirement Calculator'!A:A,0),0),0)</f>
        <v>7820.4732791855868</v>
      </c>
      <c r="K465" s="444">
        <f t="shared" ca="1" si="27"/>
        <v>4631.1354017477142</v>
      </c>
      <c r="L465" s="444">
        <f t="shared" ca="1" si="28"/>
        <v>1116103.6318211991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1116103.6318211991</v>
      </c>
      <c r="J466" s="444">
        <f t="array" ref="J466">IFERROR(INDEX('Retirement Calculator'!J:J,MATCH('Isaac 401k'!N466,'Retirement Calculator'!A:A,0),0),0)</f>
        <v>7820.4732791855868</v>
      </c>
      <c r="K466" s="444">
        <f t="shared" ca="1" si="27"/>
        <v>4617.8464939250562</v>
      </c>
      <c r="L466" s="444">
        <f t="shared" ca="1" si="28"/>
        <v>1112901.0050359385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1112901.0050359385</v>
      </c>
      <c r="J467" s="444">
        <f t="array" ref="J467">IFERROR(INDEX('Retirement Calculator'!J:J,MATCH('Isaac 401k'!N467,'Retirement Calculator'!A:A,0),0),0)</f>
        <v>7820.4732791855868</v>
      </c>
      <c r="K467" s="444">
        <f t="shared" ca="1" si="27"/>
        <v>4604.5022156531368</v>
      </c>
      <c r="L467" s="444">
        <f t="shared" ca="1" si="28"/>
        <v>1109685.0339724061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1109685.0339724061</v>
      </c>
      <c r="J468" s="444">
        <f t="array" ref="J468">IFERROR(INDEX('Retirement Calculator'!J:J,MATCH('Isaac 401k'!N468,'Retirement Calculator'!A:A,0),0),0)</f>
        <v>7820.4732791855868</v>
      </c>
      <c r="K468" s="444">
        <f t="shared" ca="1" si="27"/>
        <v>4591.102336221752</v>
      </c>
      <c r="L468" s="444">
        <f t="shared" ca="1" si="28"/>
        <v>1106455.6630294423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1106455.6630294423</v>
      </c>
      <c r="J469" s="444">
        <f t="array" ref="J469">IFERROR(INDEX('Retirement Calculator'!J:J,MATCH('Isaac 401k'!N469,'Retirement Calculator'!A:A,0),0),0)</f>
        <v>7820.4732791855868</v>
      </c>
      <c r="K469" s="444">
        <f t="shared" ca="1" si="27"/>
        <v>4577.6466239594029</v>
      </c>
      <c r="L469" s="444">
        <f t="shared" ca="1" si="28"/>
        <v>1103212.836374216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1103212.836374216</v>
      </c>
      <c r="J470" s="444">
        <f t="array" ref="J470">IFERROR(INDEX('Retirement Calculator'!J:J,MATCH('Isaac 401k'!N470,'Retirement Calculator'!A:A,0),0),0)</f>
        <v>7820.4732791855868</v>
      </c>
      <c r="K470" s="444">
        <f t="shared" ca="1" si="27"/>
        <v>4564.1348462292935</v>
      </c>
      <c r="L470" s="444">
        <f t="shared" ca="1" si="28"/>
        <v>1099956.4979412598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1099956.4979412598</v>
      </c>
      <c r="J471" s="444">
        <f t="array" ref="J471">IFERROR(INDEX('Retirement Calculator'!J:J,MATCH('Isaac 401k'!N471,'Retirement Calculator'!A:A,0),0),0)</f>
        <v>7820.4732791855868</v>
      </c>
      <c r="K471" s="444">
        <f t="shared" ca="1" si="27"/>
        <v>4550.5667694253088</v>
      </c>
      <c r="L471" s="444">
        <f t="shared" ca="1" si="28"/>
        <v>1096686.5914314995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1096686.5914314995</v>
      </c>
      <c r="J472" s="444">
        <f t="array" ref="J472">IFERROR(INDEX('Retirement Calculator'!J:J,MATCH('Isaac 401k'!N472,'Retirement Calculator'!A:A,0),0),0)</f>
        <v>7820.4732791855868</v>
      </c>
      <c r="K472" s="444">
        <f t="shared" ca="1" si="27"/>
        <v>4536.9421589679741</v>
      </c>
      <c r="L472" s="444">
        <f t="shared" ca="1" si="28"/>
        <v>1093403.0603112818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1093403.0603112818</v>
      </c>
      <c r="J473" s="444">
        <f t="array" ref="J473">IFERROR(INDEX('Retirement Calculator'!J:J,MATCH('Isaac 401k'!N473,'Retirement Calculator'!A:A,0),0),0)</f>
        <v>7820.4732791855868</v>
      </c>
      <c r="K473" s="444">
        <f t="shared" ca="1" si="27"/>
        <v>4523.2607793004008</v>
      </c>
      <c r="L473" s="444">
        <f t="shared" ca="1" si="28"/>
        <v>1090105.8478113967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1090105.8478113967</v>
      </c>
      <c r="J474" s="444">
        <f t="array" ref="J474">IFERROR(INDEX('Retirement Calculator'!J:J,MATCH('Isaac 401k'!N474,'Retirement Calculator'!A:A,0),0),0)</f>
        <v>7820.4732791855868</v>
      </c>
      <c r="K474" s="444">
        <f t="shared" ca="1" si="27"/>
        <v>4509.5223938842128</v>
      </c>
      <c r="L474" s="444">
        <f t="shared" ca="1" si="28"/>
        <v>1086794.8969260952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1086794.8969260952</v>
      </c>
      <c r="J475" s="444">
        <f t="array" ref="J475">IFERROR(INDEX('Retirement Calculator'!J:J,MATCH('Isaac 401k'!N475,'Retirement Calculator'!A:A,0),0),0)</f>
        <v>7820.4732791855868</v>
      </c>
      <c r="K475" s="444">
        <f t="shared" ca="1" si="27"/>
        <v>4495.7267651954571</v>
      </c>
      <c r="L475" s="444">
        <f t="shared" ca="1" si="28"/>
        <v>1083470.150412105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1083470.150412105</v>
      </c>
      <c r="J476" s="444">
        <f t="array" ref="J476">IFERROR(INDEX('Retirement Calculator'!J:J,MATCH('Isaac 401k'!N476,'Retirement Calculator'!A:A,0),0),0)</f>
        <v>7820.4732791855868</v>
      </c>
      <c r="K476" s="444">
        <f t="shared" ca="1" si="27"/>
        <v>4481.8736547204971</v>
      </c>
      <c r="L476" s="444">
        <f t="shared" ca="1" si="28"/>
        <v>1080131.55078764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1080131.55078764</v>
      </c>
      <c r="J477" s="444">
        <f t="array" ref="J477">IFERROR(INDEX('Retirement Calculator'!J:J,MATCH('Isaac 401k'!N477,'Retirement Calculator'!A:A,0),0),0)</f>
        <v>7820.4732791855868</v>
      </c>
      <c r="K477" s="444">
        <f t="shared" ca="1" si="27"/>
        <v>4467.962822951893</v>
      </c>
      <c r="L477" s="444">
        <f t="shared" ca="1" si="28"/>
        <v>1076779.0403314063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1076779.0403314063</v>
      </c>
      <c r="J478" s="444">
        <f t="array" ref="J478">IFERROR(INDEX('Retirement Calculator'!J:J,MATCH('Isaac 401k'!N478,'Retirement Calculator'!A:A,0),0),0)</f>
        <v>7820.4732791855868</v>
      </c>
      <c r="K478" s="444">
        <f t="shared" ca="1" si="27"/>
        <v>4453.9940293842528</v>
      </c>
      <c r="L478" s="444">
        <f t="shared" ca="1" si="28"/>
        <v>1073412.561081605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1073412.561081605</v>
      </c>
      <c r="J479" s="444">
        <f t="array" ref="J479">IFERROR(INDEX('Retirement Calculator'!J:J,MATCH('Isaac 401k'!N479,'Retirement Calculator'!A:A,0),0),0)</f>
        <v>7820.4732791855868</v>
      </c>
      <c r="K479" s="444">
        <f t="shared" ca="1" si="27"/>
        <v>4439.9670325100806</v>
      </c>
      <c r="L479" s="444">
        <f t="shared" ca="1" si="28"/>
        <v>1070032.0548349295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1070032.0548349295</v>
      </c>
      <c r="J480" s="444">
        <f t="array" ref="J480">IFERROR(INDEX('Retirement Calculator'!J:J,MATCH('Isaac 401k'!N480,'Retirement Calculator'!A:A,0),0),0)</f>
        <v>7820.4732791855868</v>
      </c>
      <c r="K480" s="444">
        <f t="shared" ca="1" si="27"/>
        <v>4425.8815898155999</v>
      </c>
      <c r="L480" s="444">
        <f t="shared" ca="1" si="28"/>
        <v>1066637.4631455594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1066637.4631455594</v>
      </c>
      <c r="J481" s="444">
        <f t="array" ref="J481">IFERROR(INDEX('Retirement Calculator'!J:J,MATCH('Isaac 401k'!N481,'Retirement Calculator'!A:A,0),0),0)</f>
        <v>7820.4732791855868</v>
      </c>
      <c r="K481" s="444">
        <f t="shared" ca="1" si="27"/>
        <v>4411.7374577765577</v>
      </c>
      <c r="L481" s="444">
        <f t="shared" ca="1" si="28"/>
        <v>1063228.7273241503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1063228.7273241503</v>
      </c>
      <c r="J482" s="444">
        <f t="array" ref="J482">IFERROR(INDEX('Retirement Calculator'!J:J,MATCH('Isaac 401k'!N482,'Retirement Calculator'!A:A,0),0),0)</f>
        <v>7820.4732791855868</v>
      </c>
      <c r="K482" s="444">
        <f t="shared" ca="1" si="27"/>
        <v>4397.5343918540193</v>
      </c>
      <c r="L482" s="444">
        <f t="shared" ca="1" si="28"/>
        <v>1059805.7884368186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1059805.7884368186</v>
      </c>
      <c r="J483" s="444">
        <f t="array" ref="J483">IFERROR(INDEX('Retirement Calculator'!J:J,MATCH('Isaac 401k'!N483,'Retirement Calculator'!A:A,0),0),0)</f>
        <v>7820.4732791855868</v>
      </c>
      <c r="K483" s="444">
        <f t="shared" ca="1" si="27"/>
        <v>4383.2721464901379</v>
      </c>
      <c r="L483" s="444">
        <f t="shared" ca="1" si="28"/>
        <v>1056368.5873041232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1056368.5873041232</v>
      </c>
      <c r="J484" s="444">
        <f t="array" ref="J484">IFERROR(INDEX('Retirement Calculator'!J:J,MATCH('Isaac 401k'!N484,'Retirement Calculator'!A:A,0),0),0)</f>
        <v>7820.4732791855868</v>
      </c>
      <c r="K484" s="444">
        <f t="shared" ca="1" si="27"/>
        <v>4368.9504751039076</v>
      </c>
      <c r="L484" s="444">
        <f t="shared" ca="1" si="28"/>
        <v>1052917.0645000415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1052917.0645000415</v>
      </c>
      <c r="J485" s="444">
        <f t="array" ref="J485">IFERROR(INDEX('Retirement Calculator'!J:J,MATCH('Isaac 401k'!N485,'Retirement Calculator'!A:A,0),0),0)</f>
        <v>7820.4732791855868</v>
      </c>
      <c r="K485" s="444">
        <f t="shared" ca="1" si="27"/>
        <v>4354.5691300868993</v>
      </c>
      <c r="L485" s="444">
        <f t="shared" ca="1" si="28"/>
        <v>1049451.1603509428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1049451.1603509428</v>
      </c>
      <c r="J486" s="444">
        <f t="array" ref="J486">IFERROR(INDEX('Retirement Calculator'!J:J,MATCH('Isaac 401k'!N486,'Retirement Calculator'!A:A,0),0),0)</f>
        <v>7820.4732791855868</v>
      </c>
      <c r="K486" s="444">
        <f t="shared" ca="1" si="27"/>
        <v>4340.1278627989877</v>
      </c>
      <c r="L486" s="444">
        <f t="shared" ca="1" si="28"/>
        <v>1045970.8149345561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1045970.8149345561</v>
      </c>
      <c r="J487" s="444">
        <f t="array" ref="J487">IFERROR(INDEX('Retirement Calculator'!J:J,MATCH('Isaac 401k'!N487,'Retirement Calculator'!A:A,0),0),0)</f>
        <v>7820.4732791855868</v>
      </c>
      <c r="K487" s="444">
        <f t="shared" ca="1" si="27"/>
        <v>4325.6264235640438</v>
      </c>
      <c r="L487" s="444">
        <f t="shared" ca="1" si="28"/>
        <v>1042475.9680789346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1042475.9680789346</v>
      </c>
      <c r="J488" s="444">
        <f t="array" ref="J488">IFERROR(INDEX('Retirement Calculator'!J:J,MATCH('Isaac 401k'!N488,'Retirement Calculator'!A:A,0),0),0)</f>
        <v>7820.4732791855868</v>
      </c>
      <c r="K488" s="444">
        <f t="shared" ca="1" si="27"/>
        <v>4311.0645616656211</v>
      </c>
      <c r="L488" s="444">
        <f t="shared" ca="1" si="28"/>
        <v>1038966.5593614146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1038966.5593614146</v>
      </c>
      <c r="J489" s="444">
        <f t="array" ref="J489">IFERROR(INDEX('Retirement Calculator'!J:J,MATCH('Isaac 401k'!N489,'Retirement Calculator'!A:A,0),0),0)</f>
        <v>7820.4732791855868</v>
      </c>
      <c r="K489" s="444">
        <f t="shared" ca="1" si="27"/>
        <v>4296.4420253426206</v>
      </c>
      <c r="L489" s="444">
        <f t="shared" ca="1" si="28"/>
        <v>1035442.5281075716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1035442.5281075716</v>
      </c>
      <c r="J490" s="444">
        <f t="array" ref="J490">IFERROR(INDEX('Retirement Calculator'!J:J,MATCH('Isaac 401k'!N490,'Retirement Calculator'!A:A,0),0),0)</f>
        <v>7820.4732791855868</v>
      </c>
      <c r="K490" s="444">
        <f t="shared" ca="1" si="27"/>
        <v>4281.7585617849418</v>
      </c>
      <c r="L490" s="444">
        <f t="shared" ca="1" si="28"/>
        <v>1031903.813390171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1031903.813390171</v>
      </c>
      <c r="J491" s="444">
        <f t="array" ref="J491">IFERROR(INDEX('Retirement Calculator'!J:J,MATCH('Isaac 401k'!N491,'Retirement Calculator'!A:A,0),0),0)</f>
        <v>7820.4732791855868</v>
      </c>
      <c r="K491" s="444">
        <f t="shared" ca="1" si="27"/>
        <v>4267.0139171291057</v>
      </c>
      <c r="L491" s="444">
        <f t="shared" ca="1" si="28"/>
        <v>1028350.3540281146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1028350.3540281146</v>
      </c>
      <c r="J492" s="444">
        <f t="array" ref="J492">IFERROR(INDEX('Retirement Calculator'!J:J,MATCH('Isaac 401k'!N492,'Retirement Calculator'!A:A,0),0),0)</f>
        <v>7820.4732791855868</v>
      </c>
      <c r="K492" s="444">
        <f t="shared" ca="1" si="27"/>
        <v>4252.2078364538702</v>
      </c>
      <c r="L492" s="444">
        <f t="shared" ca="1" si="28"/>
        <v>1024782.0885853829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1024782.0885853829</v>
      </c>
      <c r="J493" s="444">
        <f t="array" ref="J493">IFERROR(INDEX('Retirement Calculator'!J:J,MATCH('Isaac 401k'!N493,'Retirement Calculator'!A:A,0),0),0)</f>
        <v>7820.4732791855868</v>
      </c>
      <c r="K493" s="444">
        <f t="shared" ca="1" si="27"/>
        <v>4237.3400637758223</v>
      </c>
      <c r="L493" s="444">
        <f t="shared" ca="1" si="28"/>
        <v>1021198.9553699731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1021198.9553699731</v>
      </c>
      <c r="J494" s="444">
        <f t="array" ref="J494">IFERROR(INDEX('Retirement Calculator'!J:J,MATCH('Isaac 401k'!N494,'Retirement Calculator'!A:A,0),0),0)</f>
        <v>7820.4732791855868</v>
      </c>
      <c r="K494" s="444">
        <f t="shared" ca="1" si="27"/>
        <v>4222.4103420449483</v>
      </c>
      <c r="L494" s="444">
        <f t="shared" ca="1" si="28"/>
        <v>1017600.8924328324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1017600.8924328324</v>
      </c>
      <c r="J495" s="444">
        <f t="array" ref="J495">IFERROR(INDEX('Retirement Calculator'!J:J,MATCH('Isaac 401k'!N495,'Retirement Calculator'!A:A,0),0),0)</f>
        <v>7820.4732791855868</v>
      </c>
      <c r="K495" s="444">
        <f t="shared" ca="1" si="27"/>
        <v>4207.4184131401953</v>
      </c>
      <c r="L495" s="444">
        <f t="shared" ca="1" si="28"/>
        <v>1013987.837566787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1013987.837566787</v>
      </c>
      <c r="J496" s="444">
        <f t="array" ref="J496">IFERROR(INDEX('Retirement Calculator'!J:J,MATCH('Isaac 401k'!N496,'Retirement Calculator'!A:A,0),0),0)</f>
        <v>7820.4732791855868</v>
      </c>
      <c r="K496" s="444">
        <f t="shared" ca="1" si="27"/>
        <v>4192.3640178650057</v>
      </c>
      <c r="L496" s="444">
        <f t="shared" ca="1" si="28"/>
        <v>1010359.7283054665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1010359.7283054665</v>
      </c>
      <c r="J497" s="444">
        <f t="array" ref="J497">IFERROR(INDEX('Retirement Calculator'!J:J,MATCH('Isaac 401k'!N497,'Retirement Calculator'!A:A,0),0),0)</f>
        <v>7820.4732791855868</v>
      </c>
      <c r="K497" s="444">
        <f t="shared" ca="1" si="27"/>
        <v>4177.246895942837</v>
      </c>
      <c r="L497" s="444">
        <f t="shared" ca="1" si="28"/>
        <v>1006716.5019222237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1006716.5019222237</v>
      </c>
      <c r="J498" s="444">
        <f t="array" ref="J498">IFERROR(INDEX('Retirement Calculator'!J:J,MATCH('Isaac 401k'!N498,'Retirement Calculator'!A:A,0),0),0)</f>
        <v>7820.4732791855868</v>
      </c>
      <c r="K498" s="444">
        <f t="shared" ca="1" si="27"/>
        <v>4162.0667860126587</v>
      </c>
      <c r="L498" s="444">
        <f t="shared" ca="1" si="28"/>
        <v>1003058.0954290507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1003058.0954290507</v>
      </c>
      <c r="J499" s="444">
        <f t="array" ref="J499">IFERROR(INDEX('Retirement Calculator'!J:J,MATCH('Isaac 401k'!N499,'Retirement Calculator'!A:A,0),0),0)</f>
        <v>7820.4732791855868</v>
      </c>
      <c r="K499" s="444">
        <f t="shared" ca="1" si="27"/>
        <v>4146.8234256244377</v>
      </c>
      <c r="L499" s="444">
        <f t="shared" ca="1" si="28"/>
        <v>999384.44557548955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999384.44557548955</v>
      </c>
      <c r="J500" s="444">
        <f t="array" ref="J500">IFERROR(INDEX('Retirement Calculator'!J:J,MATCH('Isaac 401k'!N500,'Retirement Calculator'!A:A,0),0),0)</f>
        <v>7820.4732791855868</v>
      </c>
      <c r="K500" s="444">
        <f t="shared" ca="1" si="27"/>
        <v>4131.5165512345993</v>
      </c>
      <c r="L500" s="444">
        <f t="shared" ca="1" si="28"/>
        <v>995695.4888475386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995695.4888475386</v>
      </c>
      <c r="J501" s="444">
        <f t="array" ref="J501">IFERROR(INDEX('Retirement Calculator'!J:J,MATCH('Isaac 401k'!N501,'Retirement Calculator'!A:A,0),0),0)</f>
        <v>7820.4732791855868</v>
      </c>
      <c r="K501" s="444">
        <f t="shared" ca="1" si="27"/>
        <v>4116.145898201471</v>
      </c>
      <c r="L501" s="444">
        <f t="shared" ca="1" si="28"/>
        <v>991991.16146655451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991991.16146655451</v>
      </c>
      <c r="J502" s="444">
        <f t="array" ref="J502">IFERROR(INDEX('Retirement Calculator'!J:J,MATCH('Isaac 401k'!N502,'Retirement Calculator'!A:A,0),0),0)</f>
        <v>7820.4732791855868</v>
      </c>
      <c r="K502" s="444">
        <f t="shared" ca="1" si="27"/>
        <v>4100.7112007807036</v>
      </c>
      <c r="L502" s="444">
        <f t="shared" ca="1" si="28"/>
        <v>988271.39938814961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988271.39938814961</v>
      </c>
      <c r="J503" s="444">
        <f t="array" ref="J503">IFERROR(INDEX('Retirement Calculator'!J:J,MATCH('Isaac 401k'!N503,'Retirement Calculator'!A:A,0),0),0)</f>
        <v>7820.4732791855868</v>
      </c>
      <c r="K503" s="444">
        <f t="shared" ca="1" si="27"/>
        <v>4085.2121921206835</v>
      </c>
      <c r="L503" s="444">
        <f t="shared" ca="1" si="28"/>
        <v>984536.13830108475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984536.13830108475</v>
      </c>
      <c r="J504" s="444">
        <f t="array" ref="J504">IFERROR(INDEX('Retirement Calculator'!J:J,MATCH('Isaac 401k'!N504,'Retirement Calculator'!A:A,0),0),0)</f>
        <v>7820.4732791855868</v>
      </c>
      <c r="K504" s="444">
        <f t="shared" ca="1" si="27"/>
        <v>4069.6486042579127</v>
      </c>
      <c r="L504" s="444">
        <f t="shared" ca="1" si="28"/>
        <v>980785.31362615712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980785.31362615712</v>
      </c>
      <c r="J505" s="444">
        <f t="array" ref="J505">IFERROR(INDEX('Retirement Calculator'!J:J,MATCH('Isaac 401k'!N505,'Retirement Calculator'!A:A,0),0),0)</f>
        <v>7820.4732791855868</v>
      </c>
      <c r="K505" s="444">
        <f t="shared" ca="1" si="27"/>
        <v>4054.0201681123813</v>
      </c>
      <c r="L505" s="444">
        <f t="shared" ca="1" si="28"/>
        <v>977018.86051508388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977018.86051508388</v>
      </c>
      <c r="J506" s="444">
        <f t="array" ref="J506">IFERROR(INDEX('Retirement Calculator'!J:J,MATCH('Isaac 401k'!N506,'Retirement Calculator'!A:A,0),0),0)</f>
        <v>7820.4732791855868</v>
      </c>
      <c r="K506" s="444">
        <f t="shared" ca="1" si="27"/>
        <v>4038.3266134829096</v>
      </c>
      <c r="L506" s="444">
        <f t="shared" ca="1" si="28"/>
        <v>973236.71384938119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973236.71384938119</v>
      </c>
      <c r="J507" s="444">
        <f t="array" ref="J507">IFERROR(INDEX('Retirement Calculator'!J:J,MATCH('Isaac 401k'!N507,'Retirement Calculator'!A:A,0),0),0)</f>
        <v>7820.4732791855868</v>
      </c>
      <c r="K507" s="444">
        <f t="shared" ca="1" si="27"/>
        <v>4022.5676690424816</v>
      </c>
      <c r="L507" s="444">
        <f t="shared" ca="1" si="28"/>
        <v>969438.8082392381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969438.8082392381</v>
      </c>
      <c r="J508" s="444">
        <f t="array" ref="J508">IFERROR(INDEX('Retirement Calculator'!J:J,MATCH('Isaac 401k'!N508,'Retirement Calculator'!A:A,0),0),0)</f>
        <v>7820.4732791855868</v>
      </c>
      <c r="K508" s="444">
        <f t="shared" ca="1" si="27"/>
        <v>4006.7430623335522</v>
      </c>
      <c r="L508" s="444">
        <f t="shared" ca="1" si="28"/>
        <v>965625.07802238606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965625.07802238606</v>
      </c>
      <c r="J509" s="444">
        <f t="array" ref="J509">IFERROR(INDEX('Retirement Calculator'!J:J,MATCH('Isaac 401k'!N509,'Retirement Calculator'!A:A,0),0),0)</f>
        <v>7820.4732791855868</v>
      </c>
      <c r="K509" s="444">
        <f t="shared" ca="1" si="27"/>
        <v>3990.8525197633353</v>
      </c>
      <c r="L509" s="444">
        <f t="shared" ca="1" si="28"/>
        <v>961795.45726296376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961795.45726296376</v>
      </c>
      <c r="J510" s="444">
        <f t="array" ref="J510">IFERROR(INDEX('Retirement Calculator'!J:J,MATCH('Isaac 401k'!N510,'Retirement Calculator'!A:A,0),0),0)</f>
        <v>7820.4732791855868</v>
      </c>
      <c r="K510" s="444">
        <f t="shared" ca="1" si="27"/>
        <v>3974.8957665990752</v>
      </c>
      <c r="L510" s="444">
        <f t="shared" ca="1" si="28"/>
        <v>957949.87975037727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957949.87975037727</v>
      </c>
      <c r="J511" s="444">
        <f t="array" ref="J511">IFERROR(INDEX('Retirement Calculator'!J:J,MATCH('Isaac 401k'!N511,'Retirement Calculator'!A:A,0),0),0)</f>
        <v>7820.4732791855868</v>
      </c>
      <c r="K511" s="444">
        <f t="shared" ca="1" si="27"/>
        <v>3958.8725269632987</v>
      </c>
      <c r="L511" s="444">
        <f t="shared" ca="1" si="28"/>
        <v>954088.27899815491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954088.27899815491</v>
      </c>
      <c r="J512" s="444">
        <f t="array" ref="J512">IFERROR(INDEX('Retirement Calculator'!J:J,MATCH('Isaac 401k'!N512,'Retirement Calculator'!A:A,0),0),0)</f>
        <v>7820.4732791855868</v>
      </c>
      <c r="K512" s="444">
        <f t="shared" ca="1" si="27"/>
        <v>3942.7825238290388</v>
      </c>
      <c r="L512" s="444">
        <f t="shared" ca="1" si="28"/>
        <v>950210.58824279835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950210.58824279835</v>
      </c>
      <c r="J513" s="444">
        <f t="array" ref="J513">IFERROR(INDEX('Retirement Calculator'!J:J,MATCH('Isaac 401k'!N513,'Retirement Calculator'!A:A,0),0),0)</f>
        <v>7820.4732791855868</v>
      </c>
      <c r="K513" s="444">
        <f t="shared" ca="1" si="27"/>
        <v>3926.6254790150529</v>
      </c>
      <c r="L513" s="444">
        <f t="shared" ca="1" si="28"/>
        <v>946316.74044262781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946316.74044262781</v>
      </c>
      <c r="J514" s="444">
        <f t="array" ref="J514">IFERROR(INDEX('Retirement Calculator'!J:J,MATCH('Isaac 401k'!N514,'Retirement Calculator'!A:A,0),0),0)</f>
        <v>7820.4732791855868</v>
      </c>
      <c r="K514" s="444">
        <f t="shared" ca="1" si="27"/>
        <v>3910.4011131810098</v>
      </c>
      <c r="L514" s="444">
        <f t="shared" ca="1" si="28"/>
        <v>942406.66827662324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942406.66827662324</v>
      </c>
      <c r="J515" s="444">
        <f t="array" ref="J515">IFERROR(INDEX('Retirement Calculator'!J:J,MATCH('Isaac 401k'!N515,'Retirement Calculator'!A:A,0),0),0)</f>
        <v>7820.4732791855868</v>
      </c>
      <c r="K515" s="444">
        <f t="shared" ca="1" si="27"/>
        <v>3894.109145822657</v>
      </c>
      <c r="L515" s="444">
        <f t="shared" ca="1" si="28"/>
        <v>938480.30414326035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938480.30414326035</v>
      </c>
      <c r="J516" s="444">
        <f t="array" ref="J516">IFERROR(INDEX('Retirement Calculator'!J:J,MATCH('Isaac 401k'!N516,'Retirement Calculator'!A:A,0),0),0)</f>
        <v>7820.4732791855868</v>
      </c>
      <c r="K516" s="444">
        <f t="shared" ca="1" si="27"/>
        <v>3877.7492952669782</v>
      </c>
      <c r="L516" s="444">
        <f t="shared" ca="1" si="28"/>
        <v>934537.58015934168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934537.58015934168</v>
      </c>
      <c r="J517" s="444">
        <f t="array" ref="J517">IFERROR(INDEX('Retirement Calculator'!J:J,MATCH('Isaac 401k'!N517,'Retirement Calculator'!A:A,0),0),0)</f>
        <v>7820.4732791855868</v>
      </c>
      <c r="K517" s="444">
        <f t="shared" ca="1" si="27"/>
        <v>3861.3212786673171</v>
      </c>
      <c r="L517" s="444">
        <f t="shared" ca="1" si="28"/>
        <v>930578.4281588234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930578.4281588234</v>
      </c>
      <c r="J518" s="444">
        <f t="array" ref="J518">IFERROR(INDEX('Retirement Calculator'!J:J,MATCH('Isaac 401k'!N518,'Retirement Calculator'!A:A,0),0),0)</f>
        <v>7820.4732791855868</v>
      </c>
      <c r="K518" s="444">
        <f t="shared" ref="K518:K772" ca="1" si="53">IPMT(M518/12,1,12,-I518+J518,,0)</f>
        <v>3844.824811998491</v>
      </c>
      <c r="L518" s="444">
        <f t="shared" ref="L518:L772" ca="1" si="54">I518-J518+K518</f>
        <v>926602.77969163633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926602.77969163633</v>
      </c>
      <c r="J519" s="444">
        <f t="array" ref="J519">IFERROR(INDEX('Retirement Calculator'!J:J,MATCH('Isaac 401k'!N519,'Retirement Calculator'!A:A,0),0),0)</f>
        <v>7820.4732791855868</v>
      </c>
      <c r="K519" s="444">
        <f t="shared" ca="1" si="53"/>
        <v>3828.2596100518786</v>
      </c>
      <c r="L519" s="444">
        <f t="shared" ca="1" si="54"/>
        <v>922610.56602250261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922610.56602250261</v>
      </c>
      <c r="J520" s="444">
        <f t="array" ref="J520">IFERROR(INDEX('Retirement Calculator'!J:J,MATCH('Isaac 401k'!N520,'Retirement Calculator'!A:A,0),0),0)</f>
        <v>7820.4732791855868</v>
      </c>
      <c r="K520" s="444">
        <f t="shared" ca="1" si="53"/>
        <v>3811.6253864304877</v>
      </c>
      <c r="L520" s="444">
        <f t="shared" ca="1" si="54"/>
        <v>918601.71812974755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918601.71812974755</v>
      </c>
      <c r="J521" s="444">
        <f t="array" ref="J521">IFERROR(INDEX('Retirement Calculator'!J:J,MATCH('Isaac 401k'!N521,'Retirement Calculator'!A:A,0),0),0)</f>
        <v>7820.4732791855868</v>
      </c>
      <c r="K521" s="444">
        <f t="shared" ca="1" si="53"/>
        <v>3794.9218535440082</v>
      </c>
      <c r="L521" s="444">
        <f t="shared" ca="1" si="54"/>
        <v>914576.16670410591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914576.16670410591</v>
      </c>
      <c r="J522" s="444">
        <f t="array" ref="J522">IFERROR(INDEX('Retirement Calculator'!J:J,MATCH('Isaac 401k'!N522,'Retirement Calculator'!A:A,0),0),0)</f>
        <v>7820.4732791855868</v>
      </c>
      <c r="K522" s="444">
        <f t="shared" ca="1" si="53"/>
        <v>3778.1487226038348</v>
      </c>
      <c r="L522" s="444">
        <f t="shared" ca="1" si="54"/>
        <v>910533.84214752412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910533.84214752412</v>
      </c>
      <c r="J523" s="444">
        <f t="array" ref="J523">IFERROR(INDEX('Retirement Calculator'!J:J,MATCH('Isaac 401k'!N523,'Retirement Calculator'!A:A,0),0),0)</f>
        <v>7820.4732791855868</v>
      </c>
      <c r="K523" s="444">
        <f t="shared" ca="1" si="53"/>
        <v>3761.3057036180771</v>
      </c>
      <c r="L523" s="444">
        <f t="shared" ca="1" si="54"/>
        <v>906474.67457195662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906474.67457195662</v>
      </c>
      <c r="J524" s="444">
        <f t="array" ref="J524">IFERROR(INDEX('Retirement Calculator'!J:J,MATCH('Isaac 401k'!N524,'Retirement Calculator'!A:A,0),0),0)</f>
        <v>7820.4732791855868</v>
      </c>
      <c r="K524" s="444">
        <f t="shared" ca="1" si="53"/>
        <v>3744.3925053865455</v>
      </c>
      <c r="L524" s="444">
        <f t="shared" ca="1" si="54"/>
        <v>902398.59379815753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902398.59379815753</v>
      </c>
      <c r="J525" s="444">
        <f t="array" ref="J525">IFERROR(INDEX('Retirement Calculator'!J:J,MATCH('Isaac 401k'!N525,'Retirement Calculator'!A:A,0),0),0)</f>
        <v>7820.4732791855868</v>
      </c>
      <c r="K525" s="444">
        <f t="shared" ca="1" si="53"/>
        <v>3727.4088354957162</v>
      </c>
      <c r="L525" s="444">
        <f t="shared" ca="1" si="54"/>
        <v>898305.52935446764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898305.52935446764</v>
      </c>
      <c r="J526" s="444">
        <f t="array" ref="J526">IFERROR(INDEX('Retirement Calculator'!J:J,MATCH('Isaac 401k'!N526,'Retirement Calculator'!A:A,0),0),0)</f>
        <v>7820.4732791855868</v>
      </c>
      <c r="K526" s="444">
        <f t="shared" ca="1" si="53"/>
        <v>3710.3544003136753</v>
      </c>
      <c r="L526" s="444">
        <f t="shared" ca="1" si="54"/>
        <v>894195.41047559574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894195.41047559574</v>
      </c>
      <c r="J527" s="444">
        <f t="array" ref="J527">IFERROR(INDEX('Retirement Calculator'!J:J,MATCH('Isaac 401k'!N527,'Retirement Calculator'!A:A,0),0),0)</f>
        <v>7820.4732791855868</v>
      </c>
      <c r="K527" s="444">
        <f t="shared" ca="1" si="53"/>
        <v>3693.2289049850419</v>
      </c>
      <c r="L527" s="444">
        <f t="shared" ca="1" si="54"/>
        <v>890068.16610139515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890068.16610139515</v>
      </c>
      <c r="J528" s="444">
        <f t="array" ref="J528">IFERROR(INDEX('Retirement Calculator'!J:J,MATCH('Isaac 401k'!N528,'Retirement Calculator'!A:A,0),0),0)</f>
        <v>7820.4732791855868</v>
      </c>
      <c r="K528" s="444">
        <f t="shared" ca="1" si="53"/>
        <v>3676.0320534258731</v>
      </c>
      <c r="L528" s="444">
        <f t="shared" ca="1" si="54"/>
        <v>885923.72487563547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885923.72487563547</v>
      </c>
      <c r="J529" s="444">
        <f t="array" ref="J529">IFERROR(INDEX('Retirement Calculator'!J:J,MATCH('Isaac 401k'!N529,'Retirement Calculator'!A:A,0),0),0)</f>
        <v>7820.4732791855868</v>
      </c>
      <c r="K529" s="444">
        <f t="shared" ca="1" si="53"/>
        <v>3658.7635483185409</v>
      </c>
      <c r="L529" s="444">
        <f t="shared" ca="1" si="54"/>
        <v>881762.0151447684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881762.0151447684</v>
      </c>
      <c r="J530" s="444">
        <f t="array" ref="J530">IFERROR(INDEX('Retirement Calculator'!J:J,MATCH('Isaac 401k'!N530,'Retirement Calculator'!A:A,0),0),0)</f>
        <v>7820.4732791855868</v>
      </c>
      <c r="K530" s="444">
        <f t="shared" ca="1" si="53"/>
        <v>3641.4230911065952</v>
      </c>
      <c r="L530" s="444">
        <f t="shared" ca="1" si="54"/>
        <v>877582.96495668939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877582.96495668939</v>
      </c>
      <c r="J531" s="444">
        <f t="array" ref="J531">IFERROR(INDEX('Retirement Calculator'!J:J,MATCH('Isaac 401k'!N531,'Retirement Calculator'!A:A,0),0),0)</f>
        <v>7820.4732791855868</v>
      </c>
      <c r="K531" s="444">
        <f t="shared" ca="1" si="53"/>
        <v>3624.010381989599</v>
      </c>
      <c r="L531" s="444">
        <f t="shared" ca="1" si="54"/>
        <v>873386.50205949345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873386.50205949345</v>
      </c>
      <c r="J532" s="444">
        <f t="array" ref="J532">IFERROR(INDEX('Retirement Calculator'!J:J,MATCH('Isaac 401k'!N532,'Retirement Calculator'!A:A,0),0),0)</f>
        <v>7820.4732791855868</v>
      </c>
      <c r="K532" s="444">
        <f t="shared" ca="1" si="53"/>
        <v>3606.5251199179493</v>
      </c>
      <c r="L532" s="444">
        <f t="shared" ca="1" si="54"/>
        <v>869172.55390022579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869172.55390022579</v>
      </c>
      <c r="J533" s="444">
        <f t="array" ref="J533">IFERROR(INDEX('Retirement Calculator'!J:J,MATCH('Isaac 401k'!N533,'Retirement Calculator'!A:A,0),0),0)</f>
        <v>7820.4732791855868</v>
      </c>
      <c r="K533" s="444">
        <f t="shared" ca="1" si="53"/>
        <v>3588.9670025876676</v>
      </c>
      <c r="L533" s="444">
        <f t="shared" ca="1" si="54"/>
        <v>864941.04762362782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864941.04762362782</v>
      </c>
      <c r="J534" s="444">
        <f t="array" ref="J534">IFERROR(INDEX('Retirement Calculator'!J:J,MATCH('Isaac 401k'!N534,'Retirement Calculator'!A:A,0),0),0)</f>
        <v>7820.4732791855868</v>
      </c>
      <c r="K534" s="444">
        <f t="shared" ca="1" si="53"/>
        <v>3571.3357264351757</v>
      </c>
      <c r="L534" s="444">
        <f t="shared" ca="1" si="54"/>
        <v>860691.91007087741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860691.91007087741</v>
      </c>
      <c r="J535" s="444">
        <f t="array" ref="J535">IFERROR(INDEX('Retirement Calculator'!J:J,MATCH('Isaac 401k'!N535,'Retirement Calculator'!A:A,0),0),0)</f>
        <v>7820.4732791855868</v>
      </c>
      <c r="K535" s="444">
        <f t="shared" ca="1" si="53"/>
        <v>3553.6309866320494</v>
      </c>
      <c r="L535" s="444">
        <f t="shared" ca="1" si="54"/>
        <v>856425.06777832389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856425.06777832389</v>
      </c>
      <c r="J536" s="444">
        <f t="array" ref="J536">IFERROR(INDEX('Retirement Calculator'!J:J,MATCH('Isaac 401k'!N536,'Retirement Calculator'!A:A,0),0),0)</f>
        <v>7820.4732791855868</v>
      </c>
      <c r="K536" s="444">
        <f t="shared" ca="1" si="53"/>
        <v>3535.8524770797426</v>
      </c>
      <c r="L536" s="444">
        <f t="shared" ca="1" si="54"/>
        <v>852140.44697621802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852140.44697621802</v>
      </c>
      <c r="J537" s="444">
        <f t="array" ref="J537">IFERROR(INDEX('Retirement Calculator'!J:J,MATCH('Isaac 401k'!N537,'Retirement Calculator'!A:A,0),0),0)</f>
        <v>7820.4732791855868</v>
      </c>
      <c r="K537" s="444">
        <f t="shared" ca="1" si="53"/>
        <v>3517.9998904043018</v>
      </c>
      <c r="L537" s="444">
        <f t="shared" ca="1" si="54"/>
        <v>847837.97358743672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847837.97358743672</v>
      </c>
      <c r="J538" s="444">
        <f t="array" ref="J538">IFERROR(INDEX('Retirement Calculator'!J:J,MATCH('Isaac 401k'!N538,'Retirement Calculator'!A:A,0),0),0)</f>
        <v>7820.4732791855868</v>
      </c>
      <c r="K538" s="444">
        <f t="shared" ca="1" si="53"/>
        <v>3500.0729179510467</v>
      </c>
      <c r="L538" s="444">
        <f t="shared" ca="1" si="54"/>
        <v>843517.57322620216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843517.57322620216</v>
      </c>
      <c r="J539" s="444">
        <f t="array" ref="J539">IFERROR(INDEX('Retirement Calculator'!J:J,MATCH('Isaac 401k'!N539,'Retirement Calculator'!A:A,0),0),0)</f>
        <v>7820.4732791855868</v>
      </c>
      <c r="K539" s="444">
        <f t="shared" ca="1" si="53"/>
        <v>3482.0712497792356</v>
      </c>
      <c r="L539" s="444">
        <f t="shared" ca="1" si="54"/>
        <v>839179.17119679577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839179.17119679577</v>
      </c>
      <c r="J540" s="444">
        <f t="array" ref="J540">IFERROR(INDEX('Retirement Calculator'!J:J,MATCH('Isaac 401k'!N540,'Retirement Calculator'!A:A,0),0),0)</f>
        <v>7820.4732791855868</v>
      </c>
      <c r="K540" s="444">
        <f t="shared" ca="1" si="53"/>
        <v>3463.9945746567091</v>
      </c>
      <c r="L540" s="444">
        <f t="shared" ca="1" si="54"/>
        <v>834822.69249226688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834822.69249226688</v>
      </c>
      <c r="J541" s="444">
        <f t="array" ref="J541">IFERROR(INDEX('Retirement Calculator'!J:J,MATCH('Isaac 401k'!N541,'Retirement Calculator'!A:A,0),0),0)</f>
        <v>7820.4732791855868</v>
      </c>
      <c r="K541" s="444">
        <f t="shared" ca="1" si="53"/>
        <v>3445.8425800545051</v>
      </c>
      <c r="L541" s="444">
        <f t="shared" ca="1" si="54"/>
        <v>830448.06179313583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830448.06179313583</v>
      </c>
      <c r="J542" s="444">
        <f t="array" ref="J542">IFERROR(INDEX('Retirement Calculator'!J:J,MATCH('Isaac 401k'!N542,'Retirement Calculator'!A:A,0),0),0)</f>
        <v>7820.4732791855868</v>
      </c>
      <c r="K542" s="444">
        <f t="shared" ca="1" si="53"/>
        <v>3427.6149521414595</v>
      </c>
      <c r="L542" s="444">
        <f t="shared" ca="1" si="54"/>
        <v>826055.20346609165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826055.20346609165</v>
      </c>
      <c r="J543" s="444">
        <f t="array" ref="J543">IFERROR(INDEX('Retirement Calculator'!J:J,MATCH('Isaac 401k'!N543,'Retirement Calculator'!A:A,0),0),0)</f>
        <v>7820.4732791855868</v>
      </c>
      <c r="K543" s="444">
        <f t="shared" ca="1" si="53"/>
        <v>3409.3113757787751</v>
      </c>
      <c r="L543" s="444">
        <f t="shared" ca="1" si="54"/>
        <v>821644.04156268481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821644.04156268481</v>
      </c>
      <c r="J544" s="444">
        <f t="array" ref="J544">IFERROR(INDEX('Retirement Calculator'!J:J,MATCH('Isaac 401k'!N544,'Retirement Calculator'!A:A,0),0),0)</f>
        <v>7820.4732791855868</v>
      </c>
      <c r="K544" s="444">
        <f t="shared" ca="1" si="53"/>
        <v>3390.9315345145801</v>
      </c>
      <c r="L544" s="444">
        <f t="shared" ca="1" si="54"/>
        <v>817214.49981801375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817214.49981801375</v>
      </c>
      <c r="J545" s="444">
        <f t="array" ref="J545">IFERROR(INDEX('Retirement Calculator'!J:J,MATCH('Isaac 401k'!N545,'Retirement Calculator'!A:A,0),0),0)</f>
        <v>7820.4732791855868</v>
      </c>
      <c r="K545" s="444">
        <f t="shared" ca="1" si="53"/>
        <v>3372.4751105784508</v>
      </c>
      <c r="L545" s="444">
        <f t="shared" ca="1" si="54"/>
        <v>812766.50164940662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812766.50164940662</v>
      </c>
      <c r="J546" s="444">
        <f t="array" ref="J546">IFERROR(INDEX('Retirement Calculator'!J:J,MATCH('Isaac 401k'!N546,'Retirement Calculator'!A:A,0),0),0)</f>
        <v>7820.4732791855868</v>
      </c>
      <c r="K546" s="444">
        <f t="shared" ca="1" si="53"/>
        <v>3353.9417848759208</v>
      </c>
      <c r="L546" s="444">
        <f t="shared" ca="1" si="54"/>
        <v>808299.97015509696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808299.97015509696</v>
      </c>
      <c r="J547" s="444">
        <f t="array" ref="J547">IFERROR(INDEX('Retirement Calculator'!J:J,MATCH('Isaac 401k'!N547,'Retirement Calculator'!A:A,0),0),0)</f>
        <v>7820.4732791855868</v>
      </c>
      <c r="K547" s="444">
        <f t="shared" ca="1" si="53"/>
        <v>3335.3312369829641</v>
      </c>
      <c r="L547" s="444">
        <f t="shared" ca="1" si="54"/>
        <v>803814.82811289432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803814.82811289432</v>
      </c>
      <c r="J548" s="444">
        <f t="array" ref="J548">IFERROR(INDEX('Retirement Calculator'!J:J,MATCH('Isaac 401k'!N548,'Retirement Calculator'!A:A,0),0),0)</f>
        <v>7820.4732791855868</v>
      </c>
      <c r="K548" s="444">
        <f t="shared" ca="1" si="53"/>
        <v>3316.6431451404528</v>
      </c>
      <c r="L548" s="444">
        <f t="shared" ca="1" si="54"/>
        <v>799310.99797884922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799310.99797884922</v>
      </c>
      <c r="J549" s="444">
        <f t="array" ref="J549">IFERROR(INDEX('Retirement Calculator'!J:J,MATCH('Isaac 401k'!N549,'Retirement Calculator'!A:A,0),0),0)</f>
        <v>7820.4732791855868</v>
      </c>
      <c r="K549" s="444">
        <f t="shared" ca="1" si="53"/>
        <v>3297.8771862485983</v>
      </c>
      <c r="L549" s="444">
        <f t="shared" ca="1" si="54"/>
        <v>794788.40188591217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794788.40188591217</v>
      </c>
      <c r="J550" s="444">
        <f t="array" ref="J550">IFERROR(INDEX('Retirement Calculator'!J:J,MATCH('Isaac 401k'!N550,'Retirement Calculator'!A:A,0),0),0)</f>
        <v>7820.4732791855868</v>
      </c>
      <c r="K550" s="444">
        <f t="shared" ca="1" si="53"/>
        <v>3279.0330358613605</v>
      </c>
      <c r="L550" s="444">
        <f t="shared" ca="1" si="54"/>
        <v>790246.96164258791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790246.96164258791</v>
      </c>
      <c r="J551" s="444">
        <f t="array" ref="J551">IFERROR(INDEX('Retirement Calculator'!J:J,MATCH('Isaac 401k'!N551,'Retirement Calculator'!A:A,0),0),0)</f>
        <v>7820.4732791855868</v>
      </c>
      <c r="K551" s="444">
        <f t="shared" ca="1" si="53"/>
        <v>3260.1103681808431</v>
      </c>
      <c r="L551" s="444">
        <f t="shared" ca="1" si="54"/>
        <v>785686.5987315831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785686.5987315831</v>
      </c>
      <c r="J552" s="444">
        <f t="array" ref="J552">IFERROR(INDEX('Retirement Calculator'!J:J,MATCH('Isaac 401k'!N552,'Retirement Calculator'!A:A,0),0),0)</f>
        <v>7820.4732791855868</v>
      </c>
      <c r="K552" s="444">
        <f t="shared" ca="1" si="53"/>
        <v>3241.1088560516564</v>
      </c>
      <c r="L552" s="444">
        <f t="shared" ca="1" si="54"/>
        <v>781107.2343084492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781107.2343084492</v>
      </c>
      <c r="J553" s="444">
        <f t="array" ref="J553">IFERROR(INDEX('Retirement Calculator'!J:J,MATCH('Isaac 401k'!N553,'Retirement Calculator'!A:A,0),0),0)</f>
        <v>7820.4732791855868</v>
      </c>
      <c r="K553" s="444">
        <f t="shared" ca="1" si="53"/>
        <v>3222.0281709552651</v>
      </c>
      <c r="L553" s="444">
        <f t="shared" ca="1" si="54"/>
        <v>776508.78920021886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776508.78920021886</v>
      </c>
      <c r="J554" s="444">
        <f t="array" ref="J554">IFERROR(INDEX('Retirement Calculator'!J:J,MATCH('Isaac 401k'!N554,'Retirement Calculator'!A:A,0),0),0)</f>
        <v>7820.4732791855868</v>
      </c>
      <c r="K554" s="444">
        <f t="shared" ca="1" si="53"/>
        <v>3202.8679830043052</v>
      </c>
      <c r="L554" s="444">
        <f t="shared" ca="1" si="54"/>
        <v>771891.18390403758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771891.18390403758</v>
      </c>
      <c r="J555" s="444">
        <f t="array" ref="J555">IFERROR(INDEX('Retirement Calculator'!J:J,MATCH('Isaac 401k'!N555,'Retirement Calculator'!A:A,0),0),0)</f>
        <v>7820.4732791855868</v>
      </c>
      <c r="K555" s="444">
        <f t="shared" ca="1" si="53"/>
        <v>3183.627960936883</v>
      </c>
      <c r="L555" s="444">
        <f t="shared" ca="1" si="54"/>
        <v>767254.33858578885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767254.33858578885</v>
      </c>
      <c r="J556" s="444">
        <f t="array" ref="J556">IFERROR(INDEX('Retirement Calculator'!J:J,MATCH('Isaac 401k'!N556,'Retirement Calculator'!A:A,0),0),0)</f>
        <v>7820.4732791855868</v>
      </c>
      <c r="K556" s="444">
        <f t="shared" ca="1" si="53"/>
        <v>3164.3077721108471</v>
      </c>
      <c r="L556" s="444">
        <f t="shared" ca="1" si="54"/>
        <v>762598.17307871406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762598.17307871406</v>
      </c>
      <c r="J557" s="444">
        <f t="array" ref="J557">IFERROR(INDEX('Retirement Calculator'!J:J,MATCH('Isaac 401k'!N557,'Retirement Calculator'!A:A,0),0),0)</f>
        <v>7820.4732791855868</v>
      </c>
      <c r="K557" s="444">
        <f t="shared" ca="1" si="53"/>
        <v>3144.9070824980354</v>
      </c>
      <c r="L557" s="444">
        <f t="shared" ca="1" si="54"/>
        <v>757922.60688202654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757922.60688202654</v>
      </c>
      <c r="J558" s="444">
        <f t="array" ref="J558">IFERROR(INDEX('Retirement Calculator'!J:J,MATCH('Isaac 401k'!N558,'Retirement Calculator'!A:A,0),0),0)</f>
        <v>7820.4732791855868</v>
      </c>
      <c r="K558" s="444">
        <f t="shared" ca="1" si="53"/>
        <v>3125.4255566785041</v>
      </c>
      <c r="L558" s="444">
        <f t="shared" ca="1" si="54"/>
        <v>753227.5591595195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753227.5591595195</v>
      </c>
      <c r="J559" s="444">
        <f t="array" ref="J559">IFERROR(INDEX('Retirement Calculator'!J:J,MATCH('Isaac 401k'!N559,'Retirement Calculator'!A:A,0),0),0)</f>
        <v>7820.4732791855868</v>
      </c>
      <c r="K559" s="444">
        <f t="shared" ca="1" si="53"/>
        <v>3105.8628578347248</v>
      </c>
      <c r="L559" s="444">
        <f t="shared" ca="1" si="54"/>
        <v>748512.94873816858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748512.94873816858</v>
      </c>
      <c r="J560" s="444">
        <f t="array" ref="J560">IFERROR(INDEX('Retirement Calculator'!J:J,MATCH('Isaac 401k'!N560,'Retirement Calculator'!A:A,0),0),0)</f>
        <v>7820.4732791855868</v>
      </c>
      <c r="K560" s="444">
        <f t="shared" ca="1" si="53"/>
        <v>3086.2186477457626</v>
      </c>
      <c r="L560" s="444">
        <f t="shared" ca="1" si="54"/>
        <v>743778.69410672877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743778.69410672877</v>
      </c>
      <c r="J561" s="444">
        <f t="array" ref="J561">IFERROR(INDEX('Retirement Calculator'!J:J,MATCH('Isaac 401k'!N561,'Retirement Calculator'!A:A,0),0),0)</f>
        <v>7820.4732791855868</v>
      </c>
      <c r="K561" s="444">
        <f t="shared" ca="1" si="53"/>
        <v>3066.49258678143</v>
      </c>
      <c r="L561" s="444">
        <f t="shared" ca="1" si="54"/>
        <v>739024.71341432456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739024.71341432456</v>
      </c>
      <c r="J562" s="444">
        <f t="array" ref="J562">IFERROR(INDEX('Retirement Calculator'!J:J,MATCH('Isaac 401k'!N562,'Retirement Calculator'!A:A,0),0),0)</f>
        <v>7820.4732791855868</v>
      </c>
      <c r="K562" s="444">
        <f t="shared" ca="1" si="53"/>
        <v>3046.6843338964122</v>
      </c>
      <c r="L562" s="444">
        <f t="shared" ca="1" si="54"/>
        <v>734250.92446903535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734250.92446903535</v>
      </c>
      <c r="J563" s="444">
        <f t="array" ref="J563">IFERROR(INDEX('Retirement Calculator'!J:J,MATCH('Isaac 401k'!N563,'Retirement Calculator'!A:A,0),0),0)</f>
        <v>7820.4732791855868</v>
      </c>
      <c r="K563" s="444">
        <f t="shared" ca="1" si="53"/>
        <v>3026.7935466243739</v>
      </c>
      <c r="L563" s="444">
        <f t="shared" ca="1" si="54"/>
        <v>729457.24473647412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729457.24473647412</v>
      </c>
      <c r="J564" s="444">
        <f t="array" ref="J564">IFERROR(INDEX('Retirement Calculator'!J:J,MATCH('Isaac 401k'!N564,'Retirement Calculator'!A:A,0),0),0)</f>
        <v>7820.4732791855868</v>
      </c>
      <c r="K564" s="444">
        <f t="shared" ca="1" si="53"/>
        <v>3006.8198810720355</v>
      </c>
      <c r="L564" s="444">
        <f t="shared" ca="1" si="54"/>
        <v>724643.59133836057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724643.59133836057</v>
      </c>
      <c r="J565" s="444">
        <f t="array" ref="J565">IFERROR(INDEX('Retirement Calculator'!J:J,MATCH('Isaac 401k'!N565,'Retirement Calculator'!A:A,0),0),0)</f>
        <v>7820.4732791855868</v>
      </c>
      <c r="K565" s="444">
        <f t="shared" ca="1" si="53"/>
        <v>2986.7629919132291</v>
      </c>
      <c r="L565" s="444">
        <f t="shared" ca="1" si="54"/>
        <v>719809.88105108822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719809.88105108822</v>
      </c>
      <c r="J566" s="444">
        <f t="array" ref="J566">IFERROR(INDEX('Retirement Calculator'!J:J,MATCH('Isaac 401k'!N566,'Retirement Calculator'!A:A,0),0),0)</f>
        <v>7820.4732791855868</v>
      </c>
      <c r="K566" s="444">
        <f t="shared" ca="1" si="53"/>
        <v>2966.6225323829276</v>
      </c>
      <c r="L566" s="444">
        <f t="shared" ca="1" si="54"/>
        <v>714956.03030428558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714956.03030428558</v>
      </c>
      <c r="J567" s="444">
        <f t="array" ref="J567">IFERROR(INDEX('Retirement Calculator'!J:J,MATCH('Isaac 401k'!N567,'Retirement Calculator'!A:A,0),0),0)</f>
        <v>7820.4732791855868</v>
      </c>
      <c r="K567" s="444">
        <f t="shared" ca="1" si="53"/>
        <v>2946.39815427125</v>
      </c>
      <c r="L567" s="444">
        <f t="shared" ca="1" si="54"/>
        <v>710081.95517937129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710081.95517937129</v>
      </c>
      <c r="J568" s="444">
        <f t="array" ref="J568">IFERROR(INDEX('Retirement Calculator'!J:J,MATCH('Isaac 401k'!N568,'Retirement Calculator'!A:A,0),0),0)</f>
        <v>7820.4732791855868</v>
      </c>
      <c r="K568" s="444">
        <f t="shared" ca="1" si="53"/>
        <v>2926.0895079174402</v>
      </c>
      <c r="L568" s="444">
        <f t="shared" ca="1" si="54"/>
        <v>705187.5714081031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705187.5714081031</v>
      </c>
      <c r="J569" s="444">
        <f t="array" ref="J569">IFERROR(INDEX('Retirement Calculator'!J:J,MATCH('Isaac 401k'!N569,'Retirement Calculator'!A:A,0),0),0)</f>
        <v>7820.4732791855868</v>
      </c>
      <c r="K569" s="444">
        <f t="shared" ca="1" si="53"/>
        <v>2905.6962422038227</v>
      </c>
      <c r="L569" s="444">
        <f t="shared" ca="1" si="54"/>
        <v>700272.79437112133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700272.79437112133</v>
      </c>
      <c r="J570" s="444">
        <f t="array" ref="J570">IFERROR(INDEX('Retirement Calculator'!J:J,MATCH('Isaac 401k'!N570,'Retirement Calculator'!A:A,0),0),0)</f>
        <v>7820.4732791855868</v>
      </c>
      <c r="K570" s="444">
        <f t="shared" ca="1" si="53"/>
        <v>2885.2180045497321</v>
      </c>
      <c r="L570" s="444">
        <f t="shared" ca="1" si="54"/>
        <v>695337.53909648547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695337.53909648547</v>
      </c>
      <c r="J571" s="444">
        <f t="array" ref="J571">IFERROR(INDEX('Retirement Calculator'!J:J,MATCH('Isaac 401k'!N571,'Retirement Calculator'!A:A,0),0),0)</f>
        <v>7820.4732791855868</v>
      </c>
      <c r="K571" s="444">
        <f t="shared" ca="1" si="53"/>
        <v>2864.6544409054163</v>
      </c>
      <c r="L571" s="444">
        <f t="shared" ca="1" si="54"/>
        <v>690381.72025820531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690381.72025820531</v>
      </c>
      <c r="J572" s="444">
        <f t="array" ref="J572">IFERROR(INDEX('Retirement Calculator'!J:J,MATCH('Isaac 401k'!N572,'Retirement Calculator'!A:A,0),0),0)</f>
        <v>7820.4732791855868</v>
      </c>
      <c r="K572" s="444">
        <f t="shared" ca="1" si="53"/>
        <v>2844.0051957459154</v>
      </c>
      <c r="L572" s="444">
        <f t="shared" ca="1" si="54"/>
        <v>685405.25217476569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685405.25217476569</v>
      </c>
      <c r="J573" s="444">
        <f t="array" ref="J573">IFERROR(INDEX('Retirement Calculator'!J:J,MATCH('Isaac 401k'!N573,'Retirement Calculator'!A:A,0),0),0)</f>
        <v>7820.4732791855868</v>
      </c>
      <c r="K573" s="444">
        <f t="shared" ca="1" si="53"/>
        <v>2823.2699120649172</v>
      </c>
      <c r="L573" s="444">
        <f t="shared" ca="1" si="54"/>
        <v>680408.04880764498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680408.04880764498</v>
      </c>
      <c r="J574" s="444">
        <f t="array" ref="J574">IFERROR(INDEX('Retirement Calculator'!J:J,MATCH('Isaac 401k'!N574,'Retirement Calculator'!A:A,0),0),0)</f>
        <v>7820.4732791855868</v>
      </c>
      <c r="K574" s="444">
        <f t="shared" ca="1" si="53"/>
        <v>2802.4482313685808</v>
      </c>
      <c r="L574" s="444">
        <f t="shared" ca="1" si="54"/>
        <v>675390.02375982795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675390.02375982795</v>
      </c>
      <c r="J575" s="444">
        <f t="array" ref="J575">IFERROR(INDEX('Retirement Calculator'!J:J,MATCH('Isaac 401k'!N575,'Retirement Calculator'!A:A,0),0),0)</f>
        <v>7820.4732791855868</v>
      </c>
      <c r="K575" s="444">
        <f t="shared" ca="1" si="53"/>
        <v>2781.539793669343</v>
      </c>
      <c r="L575" s="444">
        <f t="shared" ca="1" si="54"/>
        <v>670351.09027431172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670351.09027431172</v>
      </c>
      <c r="J576" s="444">
        <f t="array" ref="J576">IFERROR(INDEX('Retirement Calculator'!J:J,MATCH('Isaac 401k'!N576,'Retirement Calculator'!A:A,0),0),0)</f>
        <v>7820.4732791855868</v>
      </c>
      <c r="K576" s="444">
        <f t="shared" ca="1" si="53"/>
        <v>2760.5442374796921</v>
      </c>
      <c r="L576" s="444">
        <f t="shared" ca="1" si="54"/>
        <v>665291.16123260581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665291.16123260581</v>
      </c>
      <c r="J577" s="444">
        <f t="array" ref="J577">IFERROR(INDEX('Retirement Calculator'!J:J,MATCH('Isaac 401k'!N577,'Retirement Calculator'!A:A,0),0),0)</f>
        <v>7820.4732791855868</v>
      </c>
      <c r="K577" s="444">
        <f t="shared" ca="1" si="53"/>
        <v>2739.4611998059177</v>
      </c>
      <c r="L577" s="444">
        <f t="shared" ca="1" si="54"/>
        <v>660210.14915322617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660210.14915322617</v>
      </c>
      <c r="J578" s="444">
        <f t="array" ref="J578">IFERROR(INDEX('Retirement Calculator'!J:J,MATCH('Isaac 401k'!N578,'Retirement Calculator'!A:A,0),0),0)</f>
        <v>7820.4732791855868</v>
      </c>
      <c r="K578" s="444">
        <f t="shared" ca="1" si="53"/>
        <v>2718.2903161418358</v>
      </c>
      <c r="L578" s="444">
        <f t="shared" ca="1" si="54"/>
        <v>655107.96619018237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655107.96619018237</v>
      </c>
      <c r="J579" s="444">
        <f t="array" ref="J579">IFERROR(INDEX('Retirement Calculator'!J:J,MATCH('Isaac 401k'!N579,'Retirement Calculator'!A:A,0),0),0)</f>
        <v>7820.4732791855868</v>
      </c>
      <c r="K579" s="444">
        <f t="shared" ca="1" si="53"/>
        <v>2697.0312204624865</v>
      </c>
      <c r="L579" s="444">
        <f t="shared" ca="1" si="54"/>
        <v>649984.5241314593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649984.5241314593</v>
      </c>
      <c r="J580" s="444">
        <f t="array" ref="J580">IFERROR(INDEX('Retirement Calculator'!J:J,MATCH('Isaac 401k'!N580,'Retirement Calculator'!A:A,0),0),0)</f>
        <v>7820.4732791855868</v>
      </c>
      <c r="K580" s="444">
        <f t="shared" ca="1" si="53"/>
        <v>2675.683545217807</v>
      </c>
      <c r="L580" s="444">
        <f t="shared" ca="1" si="54"/>
        <v>644839.73439749156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644839.73439749156</v>
      </c>
      <c r="J581" s="444">
        <f t="array" ref="J581">IFERROR(INDEX('Retirement Calculator'!J:J,MATCH('Isaac 401k'!N581,'Retirement Calculator'!A:A,0),0),0)</f>
        <v>7820.4732791855868</v>
      </c>
      <c r="K581" s="444">
        <f t="shared" ca="1" si="53"/>
        <v>2654.2469213262748</v>
      </c>
      <c r="L581" s="444">
        <f t="shared" ca="1" si="54"/>
        <v>639673.50803963223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639673.50803963223</v>
      </c>
      <c r="J582" s="444">
        <f t="array" ref="J582">IFERROR(INDEX('Retirement Calculator'!J:J,MATCH('Isaac 401k'!N582,'Retirement Calculator'!A:A,0),0),0)</f>
        <v>7820.4732791855868</v>
      </c>
      <c r="K582" s="444">
        <f t="shared" ca="1" si="53"/>
        <v>2632.7209781685278</v>
      </c>
      <c r="L582" s="444">
        <f t="shared" ca="1" si="54"/>
        <v>634485.75573861517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634485.75573861517</v>
      </c>
      <c r="J583" s="444">
        <f t="array" ref="J583">IFERROR(INDEX('Retirement Calculator'!J:J,MATCH('Isaac 401k'!N583,'Retirement Calculator'!A:A,0),0),0)</f>
        <v>7820.4732791855868</v>
      </c>
      <c r="K583" s="444">
        <f t="shared" ca="1" si="53"/>
        <v>2611.1053435809567</v>
      </c>
      <c r="L583" s="444">
        <f t="shared" ca="1" si="54"/>
        <v>629276.38780301053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629276.38780301053</v>
      </c>
      <c r="J584" s="444">
        <f t="array" ref="J584">IFERROR(INDEX('Retirement Calculator'!J:J,MATCH('Isaac 401k'!N584,'Retirement Calculator'!A:A,0),0),0)</f>
        <v>7820.4732791855868</v>
      </c>
      <c r="K584" s="444">
        <f t="shared" ca="1" si="53"/>
        <v>2589.3996438492704</v>
      </c>
      <c r="L584" s="444">
        <f t="shared" ca="1" si="54"/>
        <v>624045.31416767417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624045.31416767417</v>
      </c>
      <c r="J585" s="444">
        <f t="array" ref="J585">IFERROR(INDEX('Retirement Calculator'!J:J,MATCH('Isaac 401k'!N585,'Retirement Calculator'!A:A,0),0),0)</f>
        <v>7820.4732791855868</v>
      </c>
      <c r="K585" s="444">
        <f t="shared" ca="1" si="53"/>
        <v>2567.6035037020356</v>
      </c>
      <c r="L585" s="444">
        <f t="shared" ca="1" si="54"/>
        <v>618792.44439219066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618792.44439219066</v>
      </c>
      <c r="J586" s="444">
        <f t="array" ref="J586">IFERROR(INDEX('Retirement Calculator'!J:J,MATCH('Isaac 401k'!N586,'Retirement Calculator'!A:A,0),0),0)</f>
        <v>7820.4732791855868</v>
      </c>
      <c r="K586" s="444">
        <f t="shared" ca="1" si="53"/>
        <v>2545.7165463041879</v>
      </c>
      <c r="L586" s="444">
        <f t="shared" ca="1" si="54"/>
        <v>613517.68765930925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613517.68765930925</v>
      </c>
      <c r="J587" s="444">
        <f t="array" ref="J587">IFERROR(INDEX('Retirement Calculator'!J:J,MATCH('Isaac 401k'!N587,'Retirement Calculator'!A:A,0),0),0)</f>
        <v>7820.4732791855868</v>
      </c>
      <c r="K587" s="444">
        <f t="shared" ca="1" si="53"/>
        <v>2523.7383932505154</v>
      </c>
      <c r="L587" s="444">
        <f t="shared" ca="1" si="54"/>
        <v>608220.95277337416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608220.95277337416</v>
      </c>
      <c r="J588" s="444">
        <f t="array" ref="J588">IFERROR(INDEX('Retirement Calculator'!J:J,MATCH('Isaac 401k'!N588,'Retirement Calculator'!A:A,0),0),0)</f>
        <v>7820.4732791855868</v>
      </c>
      <c r="K588" s="444">
        <f t="shared" ca="1" si="53"/>
        <v>2501.668664559119</v>
      </c>
      <c r="L588" s="444">
        <f t="shared" ca="1" si="54"/>
        <v>602902.1481587477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602902.1481587477</v>
      </c>
      <c r="J589" s="444">
        <f t="array" ref="J589">IFERROR(INDEX('Retirement Calculator'!J:J,MATCH('Isaac 401k'!N589,'Retirement Calculator'!A:A,0),0),0)</f>
        <v>7820.4732791855868</v>
      </c>
      <c r="K589" s="444">
        <f t="shared" ca="1" si="53"/>
        <v>2479.5069786648419</v>
      </c>
      <c r="L589" s="444">
        <f t="shared" ca="1" si="54"/>
        <v>597561.18185822701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597561.18185822701</v>
      </c>
      <c r="J590" s="444">
        <f t="array" ref="J590">IFERROR(INDEX('Retirement Calculator'!J:J,MATCH('Isaac 401k'!N590,'Retirement Calculator'!A:A,0),0),0)</f>
        <v>7820.4732791855868</v>
      </c>
      <c r="K590" s="444">
        <f t="shared" ca="1" si="53"/>
        <v>2457.2529524126726</v>
      </c>
      <c r="L590" s="444">
        <f t="shared" ca="1" si="54"/>
        <v>592197.96153145412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592197.96153145412</v>
      </c>
      <c r="J591" s="444">
        <f t="array" ref="J591">IFERROR(INDEX('Retirement Calculator'!J:J,MATCH('Isaac 401k'!N591,'Retirement Calculator'!A:A,0),0),0)</f>
        <v>7820.4732791855868</v>
      </c>
      <c r="K591" s="444">
        <f t="shared" ca="1" si="53"/>
        <v>2434.9062010511188</v>
      </c>
      <c r="L591" s="444">
        <f t="shared" ca="1" si="54"/>
        <v>586812.3944533196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586812.3944533196</v>
      </c>
      <c r="J592" s="444">
        <f t="array" ref="J592">IFERROR(INDEX('Retirement Calculator'!J:J,MATCH('Isaac 401k'!N592,'Retirement Calculator'!A:A,0),0),0)</f>
        <v>7820.4732791855868</v>
      </c>
      <c r="K592" s="444">
        <f t="shared" ca="1" si="53"/>
        <v>2412.4663382255585</v>
      </c>
      <c r="L592" s="444">
        <f t="shared" ca="1" si="54"/>
        <v>581404.38751235954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581404.38751235954</v>
      </c>
      <c r="J593" s="444">
        <f t="array" ref="J593">IFERROR(INDEX('Retirement Calculator'!J:J,MATCH('Isaac 401k'!N593,'Retirement Calculator'!A:A,0),0),0)</f>
        <v>7820.4732791855868</v>
      </c>
      <c r="K593" s="444">
        <f t="shared" ca="1" si="53"/>
        <v>2389.9329759715579</v>
      </c>
      <c r="L593" s="444">
        <f t="shared" ca="1" si="54"/>
        <v>575973.84720914555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575973.84720914555</v>
      </c>
      <c r="J594" s="444">
        <f t="array" ref="J594">IFERROR(INDEX('Retirement Calculator'!J:J,MATCH('Isaac 401k'!N594,'Retirement Calculator'!A:A,0),0),0)</f>
        <v>7820.4732791855868</v>
      </c>
      <c r="K594" s="444">
        <f t="shared" ca="1" si="53"/>
        <v>2367.3057247081665</v>
      </c>
      <c r="L594" s="444">
        <f t="shared" ca="1" si="54"/>
        <v>570520.67965466809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570520.67965466809</v>
      </c>
      <c r="J595" s="444">
        <f t="array" ref="J595">IFERROR(INDEX('Retirement Calculator'!J:J,MATCH('Isaac 401k'!N595,'Retirement Calculator'!A:A,0),0),0)</f>
        <v>7820.4732791855868</v>
      </c>
      <c r="K595" s="444">
        <f t="shared" ca="1" si="53"/>
        <v>2344.5841932311769</v>
      </c>
      <c r="L595" s="444">
        <f t="shared" ca="1" si="54"/>
        <v>565044.79056871368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565044.79056871368</v>
      </c>
      <c r="J596" s="444">
        <f t="array" ref="J596">IFERROR(INDEX('Retirement Calculator'!J:J,MATCH('Isaac 401k'!N596,'Retirement Calculator'!A:A,0),0),0)</f>
        <v>7820.4732791855868</v>
      </c>
      <c r="K596" s="444">
        <f t="shared" ca="1" si="53"/>
        <v>2321.7679887063669</v>
      </c>
      <c r="L596" s="444">
        <f t="shared" ca="1" si="54"/>
        <v>559546.08527823444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559546.08527823444</v>
      </c>
      <c r="J597" s="444">
        <f t="array" ref="J597">IFERROR(INDEX('Retirement Calculator'!J:J,MATCH('Isaac 401k'!N597,'Retirement Calculator'!A:A,0),0),0)</f>
        <v>7820.4732791855868</v>
      </c>
      <c r="K597" s="444">
        <f t="shared" ca="1" si="53"/>
        <v>2298.8567166627035</v>
      </c>
      <c r="L597" s="444">
        <f t="shared" ca="1" si="54"/>
        <v>554024.4687157115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554024.4687157115</v>
      </c>
      <c r="J598" s="444">
        <f t="array" ref="J598">IFERROR(INDEX('Retirement Calculator'!J:J,MATCH('Isaac 401k'!N598,'Retirement Calculator'!A:A,0),0),0)</f>
        <v>7820.4732791855868</v>
      </c>
      <c r="K598" s="444">
        <f t="shared" ca="1" si="53"/>
        <v>2275.8499809855248</v>
      </c>
      <c r="L598" s="444">
        <f t="shared" ca="1" si="54"/>
        <v>548479.84541751142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548479.84541751142</v>
      </c>
      <c r="J599" s="444">
        <f t="array" ref="J599">IFERROR(INDEX('Retirement Calculator'!J:J,MATCH('Isaac 401k'!N599,'Retirement Calculator'!A:A,0),0),0)</f>
        <v>7820.4732791855868</v>
      </c>
      <c r="K599" s="444">
        <f t="shared" ca="1" si="53"/>
        <v>2252.7473839096911</v>
      </c>
      <c r="L599" s="444">
        <f t="shared" ca="1" si="54"/>
        <v>542912.11952223547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542912.11952223547</v>
      </c>
      <c r="J600" s="444">
        <f t="array" ref="J600">IFERROR(INDEX('Retirement Calculator'!J:J,MATCH('Isaac 401k'!N600,'Retirement Calculator'!A:A,0),0),0)</f>
        <v>7820.4732791855868</v>
      </c>
      <c r="K600" s="444">
        <f t="shared" ca="1" si="53"/>
        <v>2229.548526012708</v>
      </c>
      <c r="L600" s="444">
        <f t="shared" ca="1" si="54"/>
        <v>537321.19476906257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537321.19476906257</v>
      </c>
      <c r="J601" s="444">
        <f t="array" ref="J601">IFERROR(INDEX('Retirement Calculator'!J:J,MATCH('Isaac 401k'!N601,'Retirement Calculator'!A:A,0),0),0)</f>
        <v>7820.4732791855868</v>
      </c>
      <c r="K601" s="444">
        <f t="shared" ca="1" si="53"/>
        <v>2206.2530062078208</v>
      </c>
      <c r="L601" s="444">
        <f t="shared" ca="1" si="54"/>
        <v>531706.97449608485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531706.97449608485</v>
      </c>
      <c r="J602" s="444">
        <f t="array" ref="J602">IFERROR(INDEX('Retirement Calculator'!J:J,MATCH('Isaac 401k'!N602,'Retirement Calculator'!A:A,0),0),0)</f>
        <v>7820.4732791855868</v>
      </c>
      <c r="K602" s="444">
        <f t="shared" ca="1" si="53"/>
        <v>2182.8604217370803</v>
      </c>
      <c r="L602" s="444">
        <f t="shared" ca="1" si="54"/>
        <v>526069.36163863633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526069.36163863633</v>
      </c>
      <c r="J603" s="444">
        <f t="array" ref="J603">IFERROR(INDEX('Retirement Calculator'!J:J,MATCH('Isaac 401k'!N603,'Retirement Calculator'!A:A,0),0),0)</f>
        <v>7820.4732791855868</v>
      </c>
      <c r="K603" s="444">
        <f t="shared" ca="1" si="53"/>
        <v>2159.3703681643779</v>
      </c>
      <c r="L603" s="444">
        <f t="shared" ca="1" si="54"/>
        <v>520408.25872761512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520408.25872761512</v>
      </c>
      <c r="J604" s="444">
        <f t="array" ref="J604">IFERROR(INDEX('Retirement Calculator'!J:J,MATCH('Isaac 401k'!N604,'Retirement Calculator'!A:A,0),0),0)</f>
        <v>7820.4732791855868</v>
      </c>
      <c r="K604" s="444">
        <f t="shared" ca="1" si="53"/>
        <v>2135.7824393684564</v>
      </c>
      <c r="L604" s="444">
        <f t="shared" ca="1" si="54"/>
        <v>514723.56788779795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514723.56788779795</v>
      </c>
      <c r="J605" s="444">
        <f t="array" ref="J605">IFERROR(INDEX('Retirement Calculator'!J:J,MATCH('Isaac 401k'!N605,'Retirement Calculator'!A:A,0),0),0)</f>
        <v>7820.4732791855868</v>
      </c>
      <c r="K605" s="444">
        <f t="shared" ca="1" si="53"/>
        <v>2112.0962275358847</v>
      </c>
      <c r="L605" s="444">
        <f t="shared" ca="1" si="54"/>
        <v>509015.19083614822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509015.19083614822</v>
      </c>
      <c r="J606" s="444">
        <f t="array" ref="J606">IFERROR(INDEX('Retirement Calculator'!J:J,MATCH('Isaac 401k'!N606,'Retirement Calculator'!A:A,0),0),0)</f>
        <v>7820.4732791855868</v>
      </c>
      <c r="K606" s="444">
        <f t="shared" ca="1" si="53"/>
        <v>2088.311323154011</v>
      </c>
      <c r="L606" s="444">
        <f t="shared" ca="1" si="54"/>
        <v>503283.02888011665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503283.02888011665</v>
      </c>
      <c r="J607" s="444">
        <f t="array" ref="J607">IFERROR(INDEX('Retirement Calculator'!J:J,MATCH('Isaac 401k'!N607,'Retirement Calculator'!A:A,0),0),0)</f>
        <v>7820.4732791855868</v>
      </c>
      <c r="K607" s="444">
        <f t="shared" ca="1" si="53"/>
        <v>2064.4273150038794</v>
      </c>
      <c r="L607" s="444">
        <f t="shared" ca="1" si="54"/>
        <v>497526.98291593493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497526.98291593493</v>
      </c>
      <c r="J608" s="444">
        <f t="array" ref="J608">IFERROR(INDEX('Retirement Calculator'!J:J,MATCH('Isaac 401k'!N608,'Retirement Calculator'!A:A,0),0),0)</f>
        <v>7820.4732791855868</v>
      </c>
      <c r="K608" s="444">
        <f t="shared" ca="1" si="53"/>
        <v>2040.4437901531219</v>
      </c>
      <c r="L608" s="444">
        <f t="shared" ca="1" si="54"/>
        <v>491746.95342690247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491746.95342690247</v>
      </c>
      <c r="J609" s="444">
        <f t="array" ref="J609">IFERROR(INDEX('Retirement Calculator'!J:J,MATCH('Isaac 401k'!N609,'Retirement Calculator'!A:A,0),0),0)</f>
        <v>7820.4732791855868</v>
      </c>
      <c r="K609" s="444">
        <f t="shared" ca="1" si="53"/>
        <v>2016.3603339488202</v>
      </c>
      <c r="L609" s="444">
        <f t="shared" ca="1" si="54"/>
        <v>485942.84048166568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485942.84048166568</v>
      </c>
      <c r="J610" s="444">
        <f t="array" ref="J610">IFERROR(INDEX('Retirement Calculator'!J:J,MATCH('Isaac 401k'!N610,'Retirement Calculator'!A:A,0),0),0)</f>
        <v>7820.4732791855868</v>
      </c>
      <c r="K610" s="444">
        <f t="shared" ca="1" si="53"/>
        <v>1992.1765300103336</v>
      </c>
      <c r="L610" s="444">
        <f t="shared" ca="1" si="54"/>
        <v>480114.54373249045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480114.54373249045</v>
      </c>
      <c r="J611" s="444">
        <f t="array" ref="J611">IFERROR(INDEX('Retirement Calculator'!J:J,MATCH('Isaac 401k'!N611,'Retirement Calculator'!A:A,0),0),0)</f>
        <v>7820.4732791855868</v>
      </c>
      <c r="K611" s="444">
        <f t="shared" ca="1" si="53"/>
        <v>1967.8919602221038</v>
      </c>
      <c r="L611" s="444">
        <f t="shared" ca="1" si="54"/>
        <v>474261.96241352696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474261.96241352696</v>
      </c>
      <c r="J612" s="444">
        <f t="array" ref="J612">IFERROR(INDEX('Retirement Calculator'!J:J,MATCH('Isaac 401k'!N612,'Retirement Calculator'!A:A,0),0),0)</f>
        <v>7820.4732791855868</v>
      </c>
      <c r="K612" s="444">
        <f t="shared" ca="1" si="53"/>
        <v>1943.5062047264223</v>
      </c>
      <c r="L612" s="444">
        <f t="shared" ca="1" si="54"/>
        <v>468384.99533906777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468384.99533906777</v>
      </c>
      <c r="J613" s="444">
        <f t="array" ref="J613">IFERROR(INDEX('Retirement Calculator'!J:J,MATCH('Isaac 401k'!N613,'Retirement Calculator'!A:A,0),0),0)</f>
        <v>7820.4732791855868</v>
      </c>
      <c r="K613" s="444">
        <f t="shared" ca="1" si="53"/>
        <v>1919.0188419161757</v>
      </c>
      <c r="L613" s="444">
        <f t="shared" ca="1" si="54"/>
        <v>462483.54090179835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462483.54090179835</v>
      </c>
      <c r="J614" s="444">
        <f t="array" ref="J614">IFERROR(INDEX('Retirement Calculator'!J:J,MATCH('Isaac 401k'!N614,'Retirement Calculator'!A:A,0),0),0)</f>
        <v>7820.4732791855868</v>
      </c>
      <c r="K614" s="444">
        <f t="shared" ca="1" si="53"/>
        <v>1894.4294484275531</v>
      </c>
      <c r="L614" s="444">
        <f t="shared" ca="1" si="54"/>
        <v>456557.49707104033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456557.49707104033</v>
      </c>
      <c r="J615" s="444">
        <f t="array" ref="J615">IFERROR(INDEX('Retirement Calculator'!J:J,MATCH('Isaac 401k'!N615,'Retirement Calculator'!A:A,0),0),0)</f>
        <v>7820.4732791855868</v>
      </c>
      <c r="K615" s="444">
        <f t="shared" ca="1" si="53"/>
        <v>1869.7375991327283</v>
      </c>
      <c r="L615" s="444">
        <f t="shared" ca="1" si="54"/>
        <v>450606.76139098749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450606.76139098749</v>
      </c>
      <c r="J616" s="444">
        <f t="array" ref="J616">IFERROR(INDEX('Retirement Calculator'!J:J,MATCH('Isaac 401k'!N616,'Retirement Calculator'!A:A,0),0),0)</f>
        <v>7820.4732791855868</v>
      </c>
      <c r="K616" s="444">
        <f t="shared" ca="1" si="53"/>
        <v>1844.9428671325079</v>
      </c>
      <c r="L616" s="444">
        <f t="shared" ca="1" si="54"/>
        <v>444631.23097893439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444631.23097893439</v>
      </c>
      <c r="J617" s="444">
        <f t="array" ref="J617">IFERROR(INDEX('Retirement Calculator'!J:J,MATCH('Isaac 401k'!N617,'Retirement Calculator'!A:A,0),0),0)</f>
        <v>7820.4732791855868</v>
      </c>
      <c r="K617" s="444">
        <f t="shared" ca="1" si="53"/>
        <v>1820.0448237489534</v>
      </c>
      <c r="L617" s="444">
        <f t="shared" ca="1" si="54"/>
        <v>438630.80252349772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438630.80252349772</v>
      </c>
      <c r="J618" s="444">
        <f t="array" ref="J618">IFERROR(INDEX('Retirement Calculator'!J:J,MATCH('Isaac 401k'!N618,'Retirement Calculator'!A:A,0),0),0)</f>
        <v>7820.4732791855868</v>
      </c>
      <c r="K618" s="444">
        <f t="shared" ca="1" si="53"/>
        <v>1795.0430385179673</v>
      </c>
      <c r="L618" s="444">
        <f t="shared" ca="1" si="54"/>
        <v>432605.37228283013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432605.37228283013</v>
      </c>
      <c r="J619" s="444">
        <f t="array" ref="J619">IFERROR(INDEX('Retirement Calculator'!J:J,MATCH('Isaac 401k'!N619,'Retirement Calculator'!A:A,0),0),0)</f>
        <v>7820.4732791855868</v>
      </c>
      <c r="K619" s="444">
        <f t="shared" ca="1" si="53"/>
        <v>1769.9370791818524</v>
      </c>
      <c r="L619" s="444">
        <f t="shared" ca="1" si="54"/>
        <v>426554.83608282637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426554.83608282637</v>
      </c>
      <c r="J620" s="444">
        <f t="array" ref="J620">IFERROR(INDEX('Retirement Calculator'!J:J,MATCH('Isaac 401k'!N620,'Retirement Calculator'!A:A,0),0),0)</f>
        <v>7820.4732791855868</v>
      </c>
      <c r="K620" s="444">
        <f t="shared" ca="1" si="53"/>
        <v>1744.7265116818364</v>
      </c>
      <c r="L620" s="444">
        <f t="shared" ca="1" si="54"/>
        <v>420479.08931532264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420479.08931532264</v>
      </c>
      <c r="J621" s="444">
        <f t="array" ref="J621">IFERROR(INDEX('Retirement Calculator'!J:J,MATCH('Isaac 401k'!N621,'Retirement Calculator'!A:A,0),0),0)</f>
        <v>7820.4732791855868</v>
      </c>
      <c r="K621" s="444">
        <f t="shared" ca="1" si="53"/>
        <v>1719.410900150571</v>
      </c>
      <c r="L621" s="444">
        <f t="shared" ca="1" si="54"/>
        <v>414378.02693628758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414378.02693628758</v>
      </c>
      <c r="J622" s="444">
        <f t="array" ref="J622">IFERROR(INDEX('Retirement Calculator'!J:J,MATCH('Isaac 401k'!N622,'Retirement Calculator'!A:A,0),0),0)</f>
        <v>7820.4732791855868</v>
      </c>
      <c r="K622" s="444">
        <f t="shared" ca="1" si="53"/>
        <v>1693.9898069045917</v>
      </c>
      <c r="L622" s="444">
        <f t="shared" ca="1" si="54"/>
        <v>408251.54346400657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408251.54346400657</v>
      </c>
      <c r="J623" s="444">
        <f t="array" ref="J623">IFERROR(INDEX('Retirement Calculator'!J:J,MATCH('Isaac 401k'!N623,'Retirement Calculator'!A:A,0),0),0)</f>
        <v>7820.4732791855868</v>
      </c>
      <c r="K623" s="444">
        <f t="shared" ca="1" si="53"/>
        <v>1668.4627924367539</v>
      </c>
      <c r="L623" s="444">
        <f t="shared" ca="1" si="54"/>
        <v>402099.53297725774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402099.53297725774</v>
      </c>
      <c r="J624" s="444">
        <f t="array" ref="J624">IFERROR(INDEX('Retirement Calculator'!J:J,MATCH('Isaac 401k'!N624,'Retirement Calculator'!A:A,0),0),0)</f>
        <v>7820.4732791855868</v>
      </c>
      <c r="K624" s="444">
        <f t="shared" ca="1" si="53"/>
        <v>1642.8294154086338</v>
      </c>
      <c r="L624" s="444">
        <f t="shared" ca="1" si="54"/>
        <v>395921.88911348081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395921.88911348081</v>
      </c>
      <c r="J625" s="444">
        <f t="array" ref="J625">IFERROR(INDEX('Retirement Calculator'!J:J,MATCH('Isaac 401k'!N625,'Retirement Calculator'!A:A,0),0),0)</f>
        <v>7820.4732791855868</v>
      </c>
      <c r="K625" s="444">
        <f t="shared" ca="1" si="53"/>
        <v>1617.0892326428966</v>
      </c>
      <c r="L625" s="444">
        <f t="shared" ca="1" si="54"/>
        <v>389718.50506693812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389718.50506693812</v>
      </c>
      <c r="J626" s="444">
        <f t="array" ref="J626">IFERROR(INDEX('Retirement Calculator'!J:J,MATCH('Isaac 401k'!N626,'Retirement Calculator'!A:A,0),0),0)</f>
        <v>7820.4732791855868</v>
      </c>
      <c r="K626" s="444">
        <f t="shared" ca="1" si="53"/>
        <v>1591.2417991156356</v>
      </c>
      <c r="L626" s="444">
        <f t="shared" ca="1" si="54"/>
        <v>383489.27358686813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383489.27358686813</v>
      </c>
      <c r="J627" s="444">
        <f t="array" ref="J627">IFERROR(INDEX('Retirement Calculator'!J:J,MATCH('Isaac 401k'!N627,'Retirement Calculator'!A:A,0),0),0)</f>
        <v>7820.4732791855868</v>
      </c>
      <c r="K627" s="444">
        <f t="shared" ca="1" si="53"/>
        <v>1565.2866679486772</v>
      </c>
      <c r="L627" s="444">
        <f t="shared" ca="1" si="54"/>
        <v>377234.08697563125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377234.08697563125</v>
      </c>
      <c r="J628" s="444">
        <f t="array" ref="J628">IFERROR(INDEX('Retirement Calculator'!J:J,MATCH('Isaac 401k'!N628,'Retirement Calculator'!A:A,0),0),0)</f>
        <v>7820.4732791855868</v>
      </c>
      <c r="K628" s="444">
        <f t="shared" ca="1" si="53"/>
        <v>1539.2233904018569</v>
      </c>
      <c r="L628" s="444">
        <f t="shared" ca="1" si="54"/>
        <v>370952.83708684752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370952.83708684752</v>
      </c>
      <c r="J629" s="444">
        <f t="array" ref="J629">IFERROR(INDEX('Retirement Calculator'!J:J,MATCH('Isaac 401k'!N629,'Retirement Calculator'!A:A,0),0),0)</f>
        <v>7820.4732791855868</v>
      </c>
      <c r="K629" s="444">
        <f t="shared" ca="1" si="53"/>
        <v>1513.0515158652579</v>
      </c>
      <c r="L629" s="444">
        <f t="shared" ca="1" si="54"/>
        <v>364645.41532352718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364645.41532352718</v>
      </c>
      <c r="J630" s="444">
        <f t="array" ref="J630">IFERROR(INDEX('Retirement Calculator'!J:J,MATCH('Isaac 401k'!N630,'Retirement Calculator'!A:A,0),0),0)</f>
        <v>7820.4732791855868</v>
      </c>
      <c r="K630" s="444">
        <f t="shared" ca="1" si="53"/>
        <v>1486.7705918514232</v>
      </c>
      <c r="L630" s="444">
        <f t="shared" ca="1" si="54"/>
        <v>358311.71263619303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358311.71263619303</v>
      </c>
      <c r="J631" s="444">
        <f t="array" ref="J631">IFERROR(INDEX('Retirement Calculator'!J:J,MATCH('Isaac 401k'!N631,'Retirement Calculator'!A:A,0),0),0)</f>
        <v>7820.4732791855868</v>
      </c>
      <c r="K631" s="444">
        <f t="shared" ca="1" si="53"/>
        <v>1460.380163987531</v>
      </c>
      <c r="L631" s="444">
        <f t="shared" ca="1" si="54"/>
        <v>351951.61952099495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351951.61952099495</v>
      </c>
      <c r="J632" s="444">
        <f t="array" ref="J632">IFERROR(INDEX('Retirement Calculator'!J:J,MATCH('Isaac 401k'!N632,'Retirement Calculator'!A:A,0),0),0)</f>
        <v>7820.4732791855868</v>
      </c>
      <c r="K632" s="444">
        <f t="shared" ca="1" si="53"/>
        <v>1433.879776007539</v>
      </c>
      <c r="L632" s="444">
        <f t="shared" ca="1" si="54"/>
        <v>345565.02601781691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345565.02601781691</v>
      </c>
      <c r="J633" s="444">
        <f t="array" ref="J633">IFERROR(INDEX('Retirement Calculator'!J:J,MATCH('Isaac 401k'!N633,'Retirement Calculator'!A:A,0),0),0)</f>
        <v>7820.4732791855868</v>
      </c>
      <c r="K633" s="444">
        <f t="shared" ca="1" si="53"/>
        <v>1407.2689697442972</v>
      </c>
      <c r="L633" s="444">
        <f t="shared" ca="1" si="54"/>
        <v>339151.82170837559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339151.82170837559</v>
      </c>
      <c r="J634" s="444">
        <f t="array" ref="J634">IFERROR(INDEX('Retirement Calculator'!J:J,MATCH('Isaac 401k'!N634,'Retirement Calculator'!A:A,0),0),0)</f>
        <v>7820.4732791855868</v>
      </c>
      <c r="K634" s="444">
        <f t="shared" ca="1" si="53"/>
        <v>1380.547285121625</v>
      </c>
      <c r="L634" s="444">
        <f t="shared" ca="1" si="54"/>
        <v>332711.89571431163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332711.89571431163</v>
      </c>
      <c r="J635" s="444">
        <f t="array" ref="J635">IFERROR(INDEX('Retirement Calculator'!J:J,MATCH('Isaac 401k'!N635,'Retirement Calculator'!A:A,0),0),0)</f>
        <v>7820.4732791855868</v>
      </c>
      <c r="K635" s="444">
        <f t="shared" ca="1" si="53"/>
        <v>1353.7142601463584</v>
      </c>
      <c r="L635" s="444">
        <f t="shared" ca="1" si="54"/>
        <v>326245.13669527241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326245.13669527241</v>
      </c>
      <c r="J636" s="444">
        <f t="array" ref="J636">IFERROR(INDEX('Retirement Calculator'!J:J,MATCH('Isaac 401k'!N636,'Retirement Calculator'!A:A,0),0),0)</f>
        <v>7820.4732791855868</v>
      </c>
      <c r="K636" s="444">
        <f t="shared" ca="1" si="53"/>
        <v>1326.7694309003616</v>
      </c>
      <c r="L636" s="444">
        <f t="shared" ca="1" si="54"/>
        <v>319751.43284698715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319751.43284698715</v>
      </c>
      <c r="J637" s="444">
        <f t="array" ref="J637">IFERROR(INDEX('Retirement Calculator'!J:J,MATCH('Isaac 401k'!N637,'Retirement Calculator'!A:A,0),0),0)</f>
        <v>7820.4732791855868</v>
      </c>
      <c r="K637" s="444">
        <f t="shared" ca="1" si="53"/>
        <v>1299.7123315325066</v>
      </c>
      <c r="L637" s="444">
        <f t="shared" ca="1" si="54"/>
        <v>313230.67189933406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313230.67189933406</v>
      </c>
      <c r="J638" s="444">
        <f t="array" ref="J638">IFERROR(INDEX('Retirement Calculator'!J:J,MATCH('Isaac 401k'!N638,'Retirement Calculator'!A:A,0),0),0)</f>
        <v>7820.4732791855868</v>
      </c>
      <c r="K638" s="444">
        <f t="shared" ca="1" si="53"/>
        <v>1272.5424942506186</v>
      </c>
      <c r="L638" s="444">
        <f t="shared" ca="1" si="54"/>
        <v>306682.7411143991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306682.7411143991</v>
      </c>
      <c r="J639" s="444">
        <f t="array" ref="J639">IFERROR(INDEX('Retirement Calculator'!J:J,MATCH('Isaac 401k'!N639,'Retirement Calculator'!A:A,0),0),0)</f>
        <v>7820.4732791855868</v>
      </c>
      <c r="K639" s="444">
        <f t="shared" ca="1" si="53"/>
        <v>1245.2594493133897</v>
      </c>
      <c r="L639" s="444">
        <f t="shared" ca="1" si="54"/>
        <v>300107.52728452691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300107.52728452691</v>
      </c>
      <c r="J640" s="444">
        <f t="array" ref="J640">IFERROR(INDEX('Retirement Calculator'!J:J,MATCH('Isaac 401k'!N640,'Retirement Calculator'!A:A,0),0),0)</f>
        <v>7820.4732791855868</v>
      </c>
      <c r="K640" s="444">
        <f t="shared" ca="1" si="53"/>
        <v>1217.8627250222555</v>
      </c>
      <c r="L640" s="444">
        <f t="shared" ca="1" si="54"/>
        <v>293504.91673036356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293504.91673036356</v>
      </c>
      <c r="J641" s="444">
        <f t="array" ref="J641">IFERROR(INDEX('Retirement Calculator'!J:J,MATCH('Isaac 401k'!N641,'Retirement Calculator'!A:A,0),0),0)</f>
        <v>7820.4732791855868</v>
      </c>
      <c r="K641" s="444">
        <f t="shared" ca="1" si="53"/>
        <v>1190.3518477132416</v>
      </c>
      <c r="L641" s="444">
        <f t="shared" ca="1" si="54"/>
        <v>286874.7952988912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286874.7952988912</v>
      </c>
      <c r="J642" s="444">
        <f t="array" ref="J642">IFERROR(INDEX('Retirement Calculator'!J:J,MATCH('Isaac 401k'!N642,'Retirement Calculator'!A:A,0),0),0)</f>
        <v>7820.4732791855868</v>
      </c>
      <c r="K642" s="444">
        <f t="shared" ca="1" si="53"/>
        <v>1162.7263417487734</v>
      </c>
      <c r="L642" s="444">
        <f t="shared" ca="1" si="54"/>
        <v>280217.04836145439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280217.04836145439</v>
      </c>
      <c r="J643" s="444">
        <f t="array" ref="J643">IFERROR(INDEX('Retirement Calculator'!J:J,MATCH('Isaac 401k'!N643,'Retirement Calculator'!A:A,0),0),0)</f>
        <v>7820.4732791855868</v>
      </c>
      <c r="K643" s="444">
        <f t="shared" ca="1" si="53"/>
        <v>1134.9857295094532</v>
      </c>
      <c r="L643" s="444">
        <f t="shared" ca="1" si="54"/>
        <v>273531.56081177824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273531.56081177824</v>
      </c>
      <c r="J644" s="444">
        <f t="array" ref="J644">IFERROR(INDEX('Retirement Calculator'!J:J,MATCH('Isaac 401k'!N644,'Retirement Calculator'!A:A,0),0),0)</f>
        <v>7820.4732791855868</v>
      </c>
      <c r="K644" s="444">
        <f t="shared" ca="1" si="53"/>
        <v>1107.1295313858027</v>
      </c>
      <c r="L644" s="444">
        <f t="shared" ca="1" si="54"/>
        <v>266818.21706397843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266818.21706397843</v>
      </c>
      <c r="J645" s="444">
        <f t="array" ref="J645">IFERROR(INDEX('Retirement Calculator'!J:J,MATCH('Isaac 401k'!N645,'Retirement Calculator'!A:A,0),0),0)</f>
        <v>7820.4732791855868</v>
      </c>
      <c r="K645" s="444">
        <f t="shared" ca="1" si="53"/>
        <v>1079.1572657699703</v>
      </c>
      <c r="L645" s="444">
        <f t="shared" ca="1" si="54"/>
        <v>260076.9010505628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260076.9010505628</v>
      </c>
      <c r="J646" s="444">
        <f t="array" ref="J646">IFERROR(INDEX('Retirement Calculator'!J:J,MATCH('Isaac 401k'!N646,'Retirement Calculator'!A:A,0),0),0)</f>
        <v>7820.4732791855868</v>
      </c>
      <c r="K646" s="444">
        <f t="shared" ca="1" si="53"/>
        <v>1051.068449047405</v>
      </c>
      <c r="L646" s="444">
        <f t="shared" ca="1" si="54"/>
        <v>253307.4962204246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253307.4962204246</v>
      </c>
      <c r="J647" s="444">
        <f t="array" ref="J647">IFERROR(INDEX('Retirement Calculator'!J:J,MATCH('Isaac 401k'!N647,'Retirement Calculator'!A:A,0),0),0)</f>
        <v>7820.4732791855868</v>
      </c>
      <c r="K647" s="444">
        <f t="shared" ca="1" si="53"/>
        <v>1022.8625955884959</v>
      </c>
      <c r="L647" s="444">
        <f t="shared" ca="1" si="54"/>
        <v>246509.8855368275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246509.8855368275</v>
      </c>
      <c r="J648" s="444">
        <f t="array" ref="J648">IFERROR(INDEX('Retirement Calculator'!J:J,MATCH('Isaac 401k'!N648,'Retirement Calculator'!A:A,0),0),0)</f>
        <v>7820.4732791855868</v>
      </c>
      <c r="K648" s="444">
        <f t="shared" ca="1" si="53"/>
        <v>994.53921774017442</v>
      </c>
      <c r="L648" s="444">
        <f t="shared" ca="1" si="54"/>
        <v>239683.95147538208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239683.95147538208</v>
      </c>
      <c r="J649" s="444">
        <f t="array" ref="J649">IFERROR(INDEX('Retirement Calculator'!J:J,MATCH('Isaac 401k'!N649,'Retirement Calculator'!A:A,0),0),0)</f>
        <v>7820.4732791855868</v>
      </c>
      <c r="K649" s="444">
        <f t="shared" ca="1" si="53"/>
        <v>966.0978258174855</v>
      </c>
      <c r="L649" s="444">
        <f t="shared" ca="1" si="54"/>
        <v>232829.57602201396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232829.57602201396</v>
      </c>
      <c r="J650" s="444">
        <f t="array" ref="J650">IFERROR(INDEX('Retirement Calculator'!J:J,MATCH('Isaac 401k'!N650,'Retirement Calculator'!A:A,0),0),0)</f>
        <v>7820.4732791855868</v>
      </c>
      <c r="K650" s="444">
        <f t="shared" ca="1" si="53"/>
        <v>937.53792809511822</v>
      </c>
      <c r="L650" s="444">
        <f t="shared" ca="1" si="54"/>
        <v>225946.64067092349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225946.64067092349</v>
      </c>
      <c r="J651" s="444">
        <f t="array" ref="J651">IFERROR(INDEX('Retirement Calculator'!J:J,MATCH('Isaac 401k'!N651,'Retirement Calculator'!A:A,0),0),0)</f>
        <v>7820.4732791855868</v>
      </c>
      <c r="K651" s="444">
        <f t="shared" ca="1" si="53"/>
        <v>908.85903079890784</v>
      </c>
      <c r="L651" s="444">
        <f t="shared" ca="1" si="54"/>
        <v>219035.02642253682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219035.02642253682</v>
      </c>
      <c r="J652" s="444">
        <f t="array" ref="J652">IFERROR(INDEX('Retirement Calculator'!J:J,MATCH('Isaac 401k'!N652,'Retirement Calculator'!A:A,0),0),0)</f>
        <v>7820.4732791855868</v>
      </c>
      <c r="K652" s="444">
        <f t="shared" ca="1" si="53"/>
        <v>880.06063809729665</v>
      </c>
      <c r="L652" s="444">
        <f t="shared" ca="1" si="54"/>
        <v>212094.61378144851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212094.61378144851</v>
      </c>
      <c r="J653" s="444">
        <f t="array" ref="J653">IFERROR(INDEX('Retirement Calculator'!J:J,MATCH('Isaac 401k'!N653,'Retirement Calculator'!A:A,0),0),0)</f>
        <v>7820.4732791855868</v>
      </c>
      <c r="K653" s="444">
        <f t="shared" ca="1" si="53"/>
        <v>851.14225209276219</v>
      </c>
      <c r="L653" s="444">
        <f t="shared" ca="1" si="54"/>
        <v>205125.28275435569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205125.28275435569</v>
      </c>
      <c r="J654" s="444">
        <f t="array" ref="J654">IFERROR(INDEX('Retirement Calculator'!J:J,MATCH('Isaac 401k'!N654,'Retirement Calculator'!A:A,0),0),0)</f>
        <v>7820.4732791855868</v>
      </c>
      <c r="K654" s="444">
        <f t="shared" ca="1" si="53"/>
        <v>822.10337281320869</v>
      </c>
      <c r="L654" s="444">
        <f t="shared" ca="1" si="54"/>
        <v>198126.9128479833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198126.9128479833</v>
      </c>
      <c r="J655" s="444">
        <f t="array" ref="J655">IFERROR(INDEX('Retirement Calculator'!J:J,MATCH('Isaac 401k'!N655,'Retirement Calculator'!A:A,0),0),0)</f>
        <v>7820.4732791855868</v>
      </c>
      <c r="K655" s="444">
        <f t="shared" ca="1" si="53"/>
        <v>792.94349820332377</v>
      </c>
      <c r="L655" s="444">
        <f t="shared" ca="1" si="54"/>
        <v>191099.38306700104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191099.38306700104</v>
      </c>
      <c r="J656" s="444">
        <f t="array" ref="J656">IFERROR(INDEX('Retirement Calculator'!J:J,MATCH('Isaac 401k'!N656,'Retirement Calculator'!A:A,0),0),0)</f>
        <v>7820.4732791855868</v>
      </c>
      <c r="K656" s="444">
        <f t="shared" ca="1" si="53"/>
        <v>763.66212411589765</v>
      </c>
      <c r="L656" s="444">
        <f t="shared" ca="1" si="54"/>
        <v>184042.57191193133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184042.57191193133</v>
      </c>
      <c r="J657" s="444">
        <f t="array" ref="J657">IFERROR(INDEX('Retirement Calculator'!J:J,MATCH('Isaac 401k'!N657,'Retirement Calculator'!A:A,0),0),0)</f>
        <v>7820.4732791855868</v>
      </c>
      <c r="K657" s="444">
        <f t="shared" ca="1" si="53"/>
        <v>734.25874430310728</v>
      </c>
      <c r="L657" s="444">
        <f t="shared" ca="1" si="54"/>
        <v>176956.35737704884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176956.35737704884</v>
      </c>
      <c r="J658" s="444">
        <f t="array" ref="J658">IFERROR(INDEX('Retirement Calculator'!J:J,MATCH('Isaac 401k'!N658,'Retirement Calculator'!A:A,0),0),0)</f>
        <v>7820.4732791855868</v>
      </c>
      <c r="K658" s="444">
        <f t="shared" ca="1" si="53"/>
        <v>704.73285040776352</v>
      </c>
      <c r="L658" s="444">
        <f t="shared" ca="1" si="54"/>
        <v>169840.61694827102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169840.61694827102</v>
      </c>
      <c r="J659" s="444">
        <f t="array" ref="J659">IFERROR(INDEX('Retirement Calculator'!J:J,MATCH('Isaac 401k'!N659,'Retirement Calculator'!A:A,0),0),0)</f>
        <v>7820.4732791855868</v>
      </c>
      <c r="K659" s="444">
        <f t="shared" ca="1" si="53"/>
        <v>675.08393195452265</v>
      </c>
      <c r="L659" s="444">
        <f t="shared" ca="1" si="54"/>
        <v>162695.22760103995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162695.22760103995</v>
      </c>
      <c r="J660" s="444">
        <f t="array" ref="J660">IFERROR(INDEX('Retirement Calculator'!J:J,MATCH('Isaac 401k'!N660,'Retirement Calculator'!A:A,0),0),0)</f>
        <v>7820.4732791855868</v>
      </c>
      <c r="K660" s="444">
        <f t="shared" ca="1" si="53"/>
        <v>645.3114763410598</v>
      </c>
      <c r="L660" s="444">
        <f t="shared" ca="1" si="54"/>
        <v>155520.06579819543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155520.06579819543</v>
      </c>
      <c r="J661" s="444">
        <f t="array" ref="J661">IFERROR(INDEX('Retirement Calculator'!J:J,MATCH('Isaac 401k'!N661,'Retirement Calculator'!A:A,0),0),0)</f>
        <v>7820.4732791855868</v>
      </c>
      <c r="K661" s="444">
        <f t="shared" ca="1" si="53"/>
        <v>615.41496882920762</v>
      </c>
      <c r="L661" s="444">
        <f t="shared" ca="1" si="54"/>
        <v>148315.00748783903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148315.00748783903</v>
      </c>
      <c r="J662" s="444">
        <f t="array" ref="J662">IFERROR(INDEX('Retirement Calculator'!J:J,MATCH('Isaac 401k'!N662,'Retirement Calculator'!A:A,0),0),0)</f>
        <v>7820.4732791855868</v>
      </c>
      <c r="K662" s="444">
        <f t="shared" ca="1" si="53"/>
        <v>585.393892536056</v>
      </c>
      <c r="L662" s="444">
        <f t="shared" ca="1" si="54"/>
        <v>141079.92810118949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141079.92810118949</v>
      </c>
      <c r="J663" s="444">
        <f t="array" ref="J663">IFERROR(INDEX('Retirement Calculator'!J:J,MATCH('Isaac 401k'!N663,'Retirement Calculator'!A:A,0),0),0)</f>
        <v>7820.4732791855868</v>
      </c>
      <c r="K663" s="444">
        <f t="shared" ca="1" si="53"/>
        <v>555.24772842501625</v>
      </c>
      <c r="L663" s="444">
        <f t="shared" ca="1" si="54"/>
        <v>133814.70255042892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133814.70255042892</v>
      </c>
      <c r="J664" s="444">
        <f t="array" ref="J664">IFERROR(INDEX('Retirement Calculator'!J:J,MATCH('Isaac 401k'!N664,'Retirement Calculator'!A:A,0),0),0)</f>
        <v>7820.4732791855868</v>
      </c>
      <c r="K664" s="444">
        <f t="shared" ca="1" si="53"/>
        <v>524.97595529684713</v>
      </c>
      <c r="L664" s="444">
        <f t="shared" ca="1" si="54"/>
        <v>126519.20522654017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126519.20522654017</v>
      </c>
      <c r="J665" s="444">
        <f t="array" ref="J665">IFERROR(INDEX('Retirement Calculator'!J:J,MATCH('Isaac 401k'!N665,'Retirement Calculator'!A:A,0),0),0)</f>
        <v>7820.4732791855868</v>
      </c>
      <c r="K665" s="444">
        <f t="shared" ca="1" si="53"/>
        <v>494.57804978064399</v>
      </c>
      <c r="L665" s="444">
        <f t="shared" ca="1" si="54"/>
        <v>119193.30999713522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119193.30999713522</v>
      </c>
      <c r="J666" s="444">
        <f t="array" ref="J666">IFERROR(INDEX('Retirement Calculator'!J:J,MATCH('Isaac 401k'!N666,'Retirement Calculator'!A:A,0),0),0)</f>
        <v>7820.4732791855868</v>
      </c>
      <c r="K666" s="444">
        <f t="shared" ca="1" si="53"/>
        <v>464.05348632479013</v>
      </c>
      <c r="L666" s="444">
        <f t="shared" ca="1" si="54"/>
        <v>111836.89020427442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111836.89020427442</v>
      </c>
      <c r="J667" s="444">
        <f t="array" ref="J667">IFERROR(INDEX('Retirement Calculator'!J:J,MATCH('Isaac 401k'!N667,'Retirement Calculator'!A:A,0),0),0)</f>
        <v>7820.4732791855868</v>
      </c>
      <c r="K667" s="444">
        <f t="shared" ca="1" si="53"/>
        <v>433.40173718787008</v>
      </c>
      <c r="L667" s="444">
        <f t="shared" ca="1" si="54"/>
        <v>104449.8186622767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104449.8186622767</v>
      </c>
      <c r="J668" s="444">
        <f t="array" ref="J668">IFERROR(INDEX('Retirement Calculator'!J:J,MATCH('Isaac 401k'!N668,'Retirement Calculator'!A:A,0),0),0)</f>
        <v>7820.4732791855868</v>
      </c>
      <c r="K668" s="444">
        <f t="shared" ca="1" si="53"/>
        <v>402.62227242954623</v>
      </c>
      <c r="L668" s="444">
        <f t="shared" ca="1" si="54"/>
        <v>97031.967655520653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97031.967655520653</v>
      </c>
      <c r="J669" s="444">
        <f t="array" ref="J669">IFERROR(INDEX('Retirement Calculator'!J:J,MATCH('Isaac 401k'!N669,'Retirement Calculator'!A:A,0),0),0)</f>
        <v>7820.4732791855868</v>
      </c>
      <c r="K669" s="444">
        <f t="shared" ca="1" si="53"/>
        <v>371.71455990139606</v>
      </c>
      <c r="L669" s="444">
        <f t="shared" ca="1" si="54"/>
        <v>89583.20893623645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89583.20893623645</v>
      </c>
      <c r="J670" s="444">
        <f t="array" ref="J670">IFERROR(INDEX('Retirement Calculator'!J:J,MATCH('Isaac 401k'!N670,'Retirement Calculator'!A:A,0),0),0)</f>
        <v>7820.4732791855868</v>
      </c>
      <c r="K670" s="444">
        <f t="shared" ca="1" si="53"/>
        <v>340.67806523771191</v>
      </c>
      <c r="L670" s="444">
        <f t="shared" ca="1" si="54"/>
        <v>82103.413722288562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82103.413722288562</v>
      </c>
      <c r="J671" s="444">
        <f t="array" ref="J671">IFERROR(INDEX('Retirement Calculator'!J:J,MATCH('Isaac 401k'!N671,'Retirement Calculator'!A:A,0),0),0)</f>
        <v>7820.4732791855868</v>
      </c>
      <c r="K671" s="444">
        <f t="shared" ca="1" si="53"/>
        <v>309.51225184626236</v>
      </c>
      <c r="L671" s="444">
        <f t="shared" ca="1" si="54"/>
        <v>74592.452694949228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74592.452694949228</v>
      </c>
      <c r="J672" s="444">
        <f t="array" ref="J672">IFERROR(INDEX('Retirement Calculator'!J:J,MATCH('Isaac 401k'!N672,'Retirement Calculator'!A:A,0),0),0)</f>
        <v>7820.4732791855868</v>
      </c>
      <c r="K672" s="444">
        <f t="shared" ca="1" si="53"/>
        <v>278.21658089901513</v>
      </c>
      <c r="L672" s="444">
        <f t="shared" ca="1" si="54"/>
        <v>67050.195996662645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67050.195996662645</v>
      </c>
      <c r="J673" s="444">
        <f t="array" ref="J673">IFERROR(INDEX('Retirement Calculator'!J:J,MATCH('Isaac 401k'!N673,'Retirement Calculator'!A:A,0),0),0)</f>
        <v>7820.4732791855868</v>
      </c>
      <c r="K673" s="444">
        <f t="shared" ca="1" si="53"/>
        <v>246.79051132282106</v>
      </c>
      <c r="L673" s="444">
        <f t="shared" ca="1" si="54"/>
        <v>59476.513228799879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59476.513228799879</v>
      </c>
      <c r="J674" s="444">
        <f t="array" ref="J674">IFERROR(INDEX('Retirement Calculator'!J:J,MATCH('Isaac 401k'!N674,'Retirement Calculator'!A:A,0),0),0)</f>
        <v>7820.4732791855868</v>
      </c>
      <c r="K674" s="444">
        <f t="shared" ca="1" si="53"/>
        <v>215.23349979005954</v>
      </c>
      <c r="L674" s="444">
        <f t="shared" ca="1" si="54"/>
        <v>51871.273449404354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51871.273449404354</v>
      </c>
      <c r="J675" s="444">
        <f t="array" ref="J675">IFERROR(INDEX('Retirement Calculator'!J:J,MATCH('Isaac 401k'!N675,'Retirement Calculator'!A:A,0),0),0)</f>
        <v>7820.4732791855868</v>
      </c>
      <c r="K675" s="444">
        <f t="shared" ca="1" si="53"/>
        <v>183.54500070924487</v>
      </c>
      <c r="L675" s="444">
        <f t="shared" ca="1" si="54"/>
        <v>44234.345170928013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44234.345170928013</v>
      </c>
      <c r="J676" s="444">
        <f t="array" ref="J676">IFERROR(INDEX('Retirement Calculator'!J:J,MATCH('Isaac 401k'!N676,'Retirement Calculator'!A:A,0),0),0)</f>
        <v>7820.4732791855868</v>
      </c>
      <c r="K676" s="444">
        <f t="shared" ca="1" si="53"/>
        <v>151.72446621559345</v>
      </c>
      <c r="L676" s="444">
        <f t="shared" ca="1" si="54"/>
        <v>36565.59635795802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36565.59635795802</v>
      </c>
      <c r="J677" s="444">
        <f t="array" ref="J677">IFERROR(INDEX('Retirement Calculator'!J:J,MATCH('Isaac 401k'!N677,'Retirement Calculator'!A:A,0),0),0)</f>
        <v>7820.4732791855868</v>
      </c>
      <c r="K677" s="444">
        <f t="shared" ca="1" si="53"/>
        <v>119.7713461615518</v>
      </c>
      <c r="L677" s="444">
        <f t="shared" ca="1" si="54"/>
        <v>28864.894424933987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28864.894424933987</v>
      </c>
      <c r="J678" s="444">
        <f t="array" ref="J678">IFERROR(INDEX('Retirement Calculator'!J:J,MATCH('Isaac 401k'!N678,'Retirement Calculator'!A:A,0),0),0)</f>
        <v>7820.4732791855868</v>
      </c>
      <c r="K678" s="444">
        <f t="shared" ca="1" si="53"/>
        <v>87.685088107285011</v>
      </c>
      <c r="L678" s="444">
        <f t="shared" ca="1" si="54"/>
        <v>21132.106233855688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21132.106233855688</v>
      </c>
      <c r="J679" s="444">
        <f t="array" ref="J679">IFERROR(INDEX('Retirement Calculator'!J:J,MATCH('Isaac 401k'!N679,'Retirement Calculator'!A:A,0),0),0)</f>
        <v>7820.4732791855868</v>
      </c>
      <c r="K679" s="444">
        <f t="shared" ca="1" si="53"/>
        <v>55.465137311125424</v>
      </c>
      <c r="L679" s="444">
        <f t="shared" ca="1" si="54"/>
        <v>13367.098091981226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13367.098091981226</v>
      </c>
      <c r="J680" s="444">
        <f t="array" ref="J680">IFERROR(INDEX('Retirement Calculator'!J:J,MATCH('Isaac 401k'!N680,'Retirement Calculator'!A:A,0),0),0)</f>
        <v>7820.4732791855868</v>
      </c>
      <c r="K680" s="444">
        <f t="shared" ca="1" si="53"/>
        <v>23.110936719981833</v>
      </c>
      <c r="L680" s="444">
        <f t="shared" ca="1" si="54"/>
        <v>5569.7357495156211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5569.7357495156211</v>
      </c>
      <c r="J681" s="444">
        <f t="array" ref="J681">IFERROR(INDEX('Retirement Calculator'!J:J,MATCH('Isaac 401k'!N681,'Retirement Calculator'!A:A,0),0),0)</f>
        <v>7820.4732791855868</v>
      </c>
      <c r="K681" s="444">
        <f t="shared" ca="1" si="53"/>
        <v>-9.3780730402915236</v>
      </c>
      <c r="L681" s="444">
        <f t="shared" ca="1" si="54"/>
        <v>-2260.115602710257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-2260.115602710257</v>
      </c>
      <c r="J682" s="444">
        <f t="array" ref="J682">IFERROR(INDEX('Retirement Calculator'!J:J,MATCH('Isaac 401k'!N682,'Retirement Calculator'!A:A,0),0),0)</f>
        <v>7820.4732791855868</v>
      </c>
      <c r="K682" s="444">
        <f t="shared" ca="1" si="53"/>
        <v>-42.00245367456602</v>
      </c>
      <c r="L682" s="444">
        <f t="shared" ca="1" si="54"/>
        <v>-10122.591335570411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-10122.591335570411</v>
      </c>
      <c r="J683" s="444">
        <f t="array" ref="J683">IFERROR(INDEX('Retirement Calculator'!J:J,MATCH('Isaac 401k'!N683,'Retirement Calculator'!A:A,0),0),0)</f>
        <v>7820.4732791855868</v>
      </c>
      <c r="K683" s="444">
        <f t="shared" ca="1" si="53"/>
        <v>-74.762769228149978</v>
      </c>
      <c r="L683" s="444">
        <f t="shared" ca="1" si="54"/>
        <v>-18017.827383984146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-18017.827383984146</v>
      </c>
      <c r="J684" s="444">
        <f t="array" ref="J684">IFERROR(INDEX('Retirement Calculator'!J:J,MATCH('Isaac 401k'!N684,'Retirement Calculator'!A:A,0),0),0)</f>
        <v>7820.4732791855868</v>
      </c>
      <c r="K684" s="444">
        <f t="shared" ca="1" si="53"/>
        <v>-107.65958609654054</v>
      </c>
      <c r="L684" s="444">
        <f t="shared" ca="1" si="54"/>
        <v>-25945.960249266271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-25945.960249266271</v>
      </c>
      <c r="J685" s="444">
        <f t="array" ref="J685">IFERROR(INDEX('Retirement Calculator'!J:J,MATCH('Isaac 401k'!N685,'Retirement Calculator'!A:A,0),0),0)</f>
        <v>7820.4732791855868</v>
      </c>
      <c r="K685" s="444">
        <f t="shared" ca="1" si="53"/>
        <v>-140.69347303521607</v>
      </c>
      <c r="L685" s="444">
        <f t="shared" ca="1" si="54"/>
        <v>-33907.127001487075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-33907.127001487075</v>
      </c>
      <c r="J686" s="444">
        <f t="array" ref="J686">IFERROR(INDEX('Retirement Calculator'!J:J,MATCH('Isaac 401k'!N686,'Retirement Calculator'!A:A,0),0),0)</f>
        <v>7820.4732791855868</v>
      </c>
      <c r="K686" s="444">
        <f t="shared" ca="1" si="53"/>
        <v>-173.86500116946942</v>
      </c>
      <c r="L686" s="444">
        <f t="shared" ca="1" si="54"/>
        <v>-41901.465281842131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-41901.465281842131</v>
      </c>
      <c r="J687" s="444">
        <f t="array" ref="J687">IFERROR(INDEX('Retirement Calculator'!J:J,MATCH('Isaac 401k'!N687,'Retirement Calculator'!A:A,0),0),0)</f>
        <v>7820.4732791855868</v>
      </c>
      <c r="K687" s="444">
        <f t="shared" ca="1" si="53"/>
        <v>-207.17474400428216</v>
      </c>
      <c r="L687" s="444">
        <f t="shared" ca="1" si="54"/>
        <v>-49929.113305031999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-49929.113305031999</v>
      </c>
      <c r="J688" s="444">
        <f t="array" ref="J688">IFERROR(INDEX('Retirement Calculator'!J:J,MATCH('Isaac 401k'!N688,'Retirement Calculator'!A:A,0),0),0)</f>
        <v>7820.4732791855868</v>
      </c>
      <c r="K688" s="444">
        <f t="shared" ca="1" si="53"/>
        <v>-240.62327743423992</v>
      </c>
      <c r="L688" s="444">
        <f t="shared" ca="1" si="54"/>
        <v>-57990.209861651827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-57990.209861651827</v>
      </c>
      <c r="J689" s="444">
        <f t="array" ref="J689">IFERROR(INDEX('Retirement Calculator'!J:J,MATCH('Isaac 401k'!N689,'Retirement Calculator'!A:A,0),0),0)</f>
        <v>7820.4732791855868</v>
      </c>
      <c r="K689" s="444">
        <f t="shared" ca="1" si="53"/>
        <v>-274.2111797534892</v>
      </c>
      <c r="L689" s="444">
        <f t="shared" ca="1" si="54"/>
        <v>-66084.894320590902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-66084.894320590902</v>
      </c>
      <c r="J690" s="444">
        <f t="array" ref="J690">IFERROR(INDEX('Retirement Calculator'!J:J,MATCH('Isaac 401k'!N690,'Retirement Calculator'!A:A,0),0),0)</f>
        <v>7820.4732791855868</v>
      </c>
      <c r="K690" s="444">
        <f t="shared" ca="1" si="53"/>
        <v>-307.9390316657354</v>
      </c>
      <c r="L690" s="444">
        <f t="shared" ca="1" si="54"/>
        <v>-74213.306631442232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-74213.306631442232</v>
      </c>
      <c r="J691" s="444">
        <f t="array" ref="J691">IFERROR(INDEX('Retirement Calculator'!J:J,MATCH('Isaac 401k'!N691,'Retirement Calculator'!A:A,0),0),0)</f>
        <v>7820.4732791855868</v>
      </c>
      <c r="K691" s="444">
        <f t="shared" ca="1" si="53"/>
        <v>-341.80741629428258</v>
      </c>
      <c r="L691" s="444">
        <f t="shared" ca="1" si="54"/>
        <v>-82375.587326922105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-82375.587326922105</v>
      </c>
      <c r="J692" s="444">
        <f t="array" ref="J692">IFERROR(INDEX('Retirement Calculator'!J:J,MATCH('Isaac 401k'!N692,'Retirement Calculator'!A:A,0),0),0)</f>
        <v>7820.4732791855868</v>
      </c>
      <c r="K692" s="444">
        <f t="shared" ca="1" si="53"/>
        <v>-375.81691919211539</v>
      </c>
      <c r="L692" s="444">
        <f t="shared" ca="1" si="54"/>
        <v>-90571.877525299817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-90571.877525299817</v>
      </c>
      <c r="J693" s="444">
        <f t="array" ref="J693">IFERROR(INDEX('Retirement Calculator'!J:J,MATCH('Isaac 401k'!N693,'Retirement Calculator'!A:A,0),0),0)</f>
        <v>7820.4732791855868</v>
      </c>
      <c r="K693" s="444">
        <f t="shared" ca="1" si="53"/>
        <v>-409.96812835202252</v>
      </c>
      <c r="L693" s="444">
        <f t="shared" ca="1" si="54"/>
        <v>-98802.318932837428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-98802.318932837428</v>
      </c>
      <c r="J694" s="444">
        <f t="array" ref="J694">IFERROR(INDEX('Retirement Calculator'!J:J,MATCH('Isaac 401k'!N694,'Retirement Calculator'!A:A,0),0),0)</f>
        <v>7820.4732791855868</v>
      </c>
      <c r="K694" s="444">
        <f t="shared" ca="1" si="53"/>
        <v>-444.26163421676262</v>
      </c>
      <c r="L694" s="444">
        <f t="shared" ca="1" si="54"/>
        <v>-107067.05384623978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-107067.05384623978</v>
      </c>
      <c r="J695" s="444">
        <f t="array" ref="J695">IFERROR(INDEX('Retirement Calculator'!J:J,MATCH('Isaac 401k'!N695,'Retirement Calculator'!A:A,0),0),0)</f>
        <v>7820.4732791855868</v>
      </c>
      <c r="K695" s="444">
        <f t="shared" ca="1" si="53"/>
        <v>-478.69802968927246</v>
      </c>
      <c r="L695" s="444">
        <f t="shared" ca="1" si="54"/>
        <v>-115366.22515511465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-115366.22515511465</v>
      </c>
      <c r="J696" s="444">
        <f t="array" ref="J696">IFERROR(INDEX('Retirement Calculator'!J:J,MATCH('Isaac 401k'!N696,'Retirement Calculator'!A:A,0),0),0)</f>
        <v>7820.4732791855868</v>
      </c>
      <c r="K696" s="444">
        <f t="shared" ca="1" si="53"/>
        <v>-513.27791014291768</v>
      </c>
      <c r="L696" s="444">
        <f t="shared" ca="1" si="54"/>
        <v>-123699.97634444316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-123699.97634444316</v>
      </c>
      <c r="J697" s="444">
        <f t="array" ref="J697">IFERROR(INDEX('Retirement Calculator'!J:J,MATCH('Isaac 401k'!N697,'Retirement Calculator'!A:A,0),0),0)</f>
        <v>7820.4732791855868</v>
      </c>
      <c r="K697" s="444">
        <f t="shared" ca="1" si="53"/>
        <v>-548.00187343178641</v>
      </c>
      <c r="L697" s="444">
        <f t="shared" ca="1" si="54"/>
        <v>-132068.45149706054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-132068.45149706054</v>
      </c>
      <c r="J698" s="444">
        <f t="array" ref="J698">IFERROR(INDEX('Retirement Calculator'!J:J,MATCH('Isaac 401k'!N698,'Retirement Calculator'!A:A,0),0),0)</f>
        <v>7820.4732791855868</v>
      </c>
      <c r="K698" s="444">
        <f t="shared" ca="1" si="53"/>
        <v>-582.87051990102555</v>
      </c>
      <c r="L698" s="444">
        <f t="shared" ca="1" si="54"/>
        <v>-140471.79529614715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-140471.79529614715</v>
      </c>
      <c r="J699" s="444">
        <f t="array" ref="J699">IFERROR(INDEX('Retirement Calculator'!J:J,MATCH('Isaac 401k'!N699,'Retirement Calculator'!A:A,0),0),0)</f>
        <v>7820.4732791855868</v>
      </c>
      <c r="K699" s="444">
        <f t="shared" ca="1" si="53"/>
        <v>-617.88445239721977</v>
      </c>
      <c r="L699" s="444">
        <f t="shared" ca="1" si="54"/>
        <v>-148910.15302772995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-148910.15302772995</v>
      </c>
      <c r="J700" s="444">
        <f t="array" ref="J700">IFERROR(INDEX('Retirement Calculator'!J:J,MATCH('Isaac 401k'!N700,'Retirement Calculator'!A:A,0),0),0)</f>
        <v>7820.4732791855868</v>
      </c>
      <c r="K700" s="444">
        <f t="shared" ca="1" si="53"/>
        <v>-653.04427627881478</v>
      </c>
      <c r="L700" s="444">
        <f t="shared" ca="1" si="54"/>
        <v>-157383.67058319435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-157383.67058319435</v>
      </c>
      <c r="J701" s="444">
        <f t="array" ref="J701">IFERROR(INDEX('Retirement Calculator'!J:J,MATCH('Isaac 401k'!N701,'Retirement Calculator'!A:A,0),0),0)</f>
        <v>7820.4732791855868</v>
      </c>
      <c r="K701" s="444">
        <f t="shared" ca="1" si="53"/>
        <v>-688.35059942658313</v>
      </c>
      <c r="L701" s="444">
        <f t="shared" ca="1" si="54"/>
        <v>-165892.49446180652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-165892.49446180652</v>
      </c>
      <c r="J702" s="444">
        <f t="array" ref="J702">IFERROR(INDEX('Retirement Calculator'!J:J,MATCH('Isaac 401k'!N702,'Retirement Calculator'!A:A,0),0),0)</f>
        <v>7820.4732791855868</v>
      </c>
      <c r="K702" s="444">
        <f t="shared" ca="1" si="53"/>
        <v>-723.80403225413374</v>
      </c>
      <c r="L702" s="444">
        <f t="shared" ca="1" si="54"/>
        <v>-174436.77177324623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-174436.77177324623</v>
      </c>
      <c r="J703" s="444">
        <f t="array" ref="J703">IFERROR(INDEX('Retirement Calculator'!J:J,MATCH('Isaac 401k'!N703,'Retirement Calculator'!A:A,0),0),0)</f>
        <v>7820.4732791855868</v>
      </c>
      <c r="K703" s="444">
        <f t="shared" ca="1" si="53"/>
        <v>-759.40518771846598</v>
      </c>
      <c r="L703" s="444">
        <f t="shared" ca="1" si="54"/>
        <v>-183016.65024015028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-183016.65024015028</v>
      </c>
      <c r="J704" s="444">
        <f t="array" ref="J704">IFERROR(INDEX('Retirement Calculator'!J:J,MATCH('Isaac 401k'!N704,'Retirement Calculator'!A:A,0),0),0)</f>
        <v>7820.4732791855868</v>
      </c>
      <c r="K704" s="444">
        <f t="shared" ca="1" si="53"/>
        <v>-795.15468133056618</v>
      </c>
      <c r="L704" s="444">
        <f t="shared" ca="1" si="54"/>
        <v>-191632.27820066645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-191632.27820066645</v>
      </c>
      <c r="J705" s="444">
        <f t="array" ref="J705">IFERROR(INDEX('Retirement Calculator'!J:J,MATCH('Isaac 401k'!N705,'Retirement Calculator'!A:A,0),0),0)</f>
        <v>7820.4732791855868</v>
      </c>
      <c r="K705" s="444">
        <f t="shared" ca="1" si="53"/>
        <v>-831.05313116605021</v>
      </c>
      <c r="L705" s="444">
        <f t="shared" ca="1" si="54"/>
        <v>-200283.8046110181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-200283.8046110181</v>
      </c>
      <c r="J706" s="444">
        <f t="array" ref="J706">IFERROR(INDEX('Retirement Calculator'!J:J,MATCH('Isaac 401k'!N706,'Retirement Calculator'!A:A,0),0),0)</f>
        <v>7820.4732791855868</v>
      </c>
      <c r="K706" s="444">
        <f t="shared" ca="1" si="53"/>
        <v>-867.10115787584868</v>
      </c>
      <c r="L706" s="444">
        <f t="shared" ca="1" si="54"/>
        <v>-208971.37904807954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-208971.37904807954</v>
      </c>
      <c r="J707" s="444">
        <f t="array" ref="J707">IFERROR(INDEX('Retirement Calculator'!J:J,MATCH('Isaac 401k'!N707,'Retirement Calculator'!A:A,0),0),0)</f>
        <v>7820.4732791855868</v>
      </c>
      <c r="K707" s="444">
        <f t="shared" ca="1" si="53"/>
        <v>-903.29938469693809</v>
      </c>
      <c r="L707" s="444">
        <f t="shared" ca="1" si="54"/>
        <v>-217695.15171196207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-217695.15171196207</v>
      </c>
      <c r="J708" s="444">
        <f t="array" ref="J708">IFERROR(INDEX('Retirement Calculator'!J:J,MATCH('Isaac 401k'!N708,'Retirement Calculator'!A:A,0),0),0)</f>
        <v>7820.4732791855868</v>
      </c>
      <c r="K708" s="444">
        <f t="shared" ca="1" si="53"/>
        <v>-939.6484374631151</v>
      </c>
      <c r="L708" s="444">
        <f t="shared" ca="1" si="54"/>
        <v>-226455.27342861079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-226455.27342861079</v>
      </c>
      <c r="J709" s="444">
        <f t="array" ref="J709">IFERROR(INDEX('Retirement Calculator'!J:J,MATCH('Isaac 401k'!N709,'Retirement Calculator'!A:A,0),0),0)</f>
        <v>7820.4732791855868</v>
      </c>
      <c r="K709" s="444">
        <f t="shared" ca="1" si="53"/>
        <v>-976.14894461581821</v>
      </c>
      <c r="L709" s="444">
        <f t="shared" ca="1" si="54"/>
        <v>-235251.8956524122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-235251.8956524122</v>
      </c>
      <c r="J710" s="444">
        <f t="array" ref="J710">IFERROR(INDEX('Retirement Calculator'!J:J,MATCH('Isaac 401k'!N710,'Retirement Calculator'!A:A,0),0),0)</f>
        <v>7820.4732791855868</v>
      </c>
      <c r="K710" s="444">
        <f t="shared" ca="1" si="53"/>
        <v>-1012.8015372149908</v>
      </c>
      <c r="L710" s="444">
        <f t="shared" ca="1" si="54"/>
        <v>-244085.17046881278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-244085.17046881278</v>
      </c>
      <c r="J711" s="444">
        <f t="array" ref="J711">IFERROR(INDEX('Retirement Calculator'!J:J,MATCH('Isaac 401k'!N711,'Retirement Calculator'!A:A,0),0),0)</f>
        <v>7820.4732791855868</v>
      </c>
      <c r="K711" s="444">
        <f t="shared" ca="1" si="53"/>
        <v>-1049.6068489499933</v>
      </c>
      <c r="L711" s="444">
        <f t="shared" ca="1" si="54"/>
        <v>-252955.25059694838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-252955.25059694838</v>
      </c>
      <c r="J712" s="444">
        <f t="array" ref="J712">IFERROR(INDEX('Retirement Calculator'!J:J,MATCH('Isaac 401k'!N712,'Retirement Calculator'!A:A,0),0),0)</f>
        <v>7820.4732791855868</v>
      </c>
      <c r="K712" s="444">
        <f t="shared" ca="1" si="53"/>
        <v>-1086.5655161505581</v>
      </c>
      <c r="L712" s="444">
        <f t="shared" ca="1" si="54"/>
        <v>-261862.28939228453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-261862.28939228453</v>
      </c>
      <c r="J713" s="444">
        <f t="array" ref="J713">IFERROR(INDEX('Retirement Calculator'!J:J,MATCH('Isaac 401k'!N713,'Retirement Calculator'!A:A,0),0),0)</f>
        <v>7820.4732791855868</v>
      </c>
      <c r="K713" s="444">
        <f t="shared" ca="1" si="53"/>
        <v>-1123.6781777977922</v>
      </c>
      <c r="L713" s="444">
        <f t="shared" ca="1" si="54"/>
        <v>-270806.44084926794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-270806.44084926794</v>
      </c>
      <c r="J714" s="444">
        <f t="array" ref="J714">IFERROR(INDEX('Retirement Calculator'!J:J,MATCH('Isaac 401k'!N714,'Retirement Calculator'!A:A,0),0),0)</f>
        <v>7820.4732791855868</v>
      </c>
      <c r="K714" s="444">
        <f t="shared" ca="1" si="53"/>
        <v>-1160.9454755352231</v>
      </c>
      <c r="L714" s="444">
        <f t="shared" ca="1" si="54"/>
        <v>-279787.85960398876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-279787.85960398876</v>
      </c>
      <c r="J715" s="444">
        <f t="array" ref="J715">IFERROR(INDEX('Retirement Calculator'!J:J,MATCH('Isaac 401k'!N715,'Retirement Calculator'!A:A,0),0),0)</f>
        <v>7820.4732791855868</v>
      </c>
      <c r="K715" s="444">
        <f t="shared" ca="1" si="53"/>
        <v>-1198.3680536798931</v>
      </c>
      <c r="L715" s="444">
        <f t="shared" ca="1" si="54"/>
        <v>-288806.70093685423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-288806.70093685423</v>
      </c>
      <c r="J716" s="444">
        <f t="array" ref="J716">IFERROR(INDEX('Retirement Calculator'!J:J,MATCH('Isaac 401k'!N716,'Retirement Calculator'!A:A,0),0),0)</f>
        <v>7820.4732791855868</v>
      </c>
      <c r="K716" s="444">
        <f t="shared" ca="1" si="53"/>
        <v>-1235.9465592334993</v>
      </c>
      <c r="L716" s="444">
        <f t="shared" ca="1" si="54"/>
        <v>-297863.1207752733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-297863.1207752733</v>
      </c>
      <c r="J717" s="444">
        <f t="array" ref="J717">IFERROR(INDEX('Retirement Calculator'!J:J,MATCH('Isaac 401k'!N717,'Retirement Calculator'!A:A,0),0),0)</f>
        <v>7820.4732791855868</v>
      </c>
      <c r="K717" s="444">
        <f t="shared" ca="1" si="53"/>
        <v>-1273.6816418935787</v>
      </c>
      <c r="L717" s="444">
        <f t="shared" ca="1" si="54"/>
        <v>-306957.27569635247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-306957.27569635247</v>
      </c>
      <c r="J718" s="444">
        <f t="array" ref="J718">IFERROR(INDEX('Retirement Calculator'!J:J,MATCH('Isaac 401k'!N718,'Retirement Calculator'!A:A,0),0),0)</f>
        <v>7820.4732791855868</v>
      </c>
      <c r="K718" s="444">
        <f t="shared" ca="1" si="53"/>
        <v>-1311.5739540647419</v>
      </c>
      <c r="L718" s="444">
        <f t="shared" ca="1" si="54"/>
        <v>-316089.32292960281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-316089.32292960281</v>
      </c>
      <c r="J719" s="444">
        <f t="array" ref="J719">IFERROR(INDEX('Retirement Calculator'!J:J,MATCH('Isaac 401k'!N719,'Retirement Calculator'!A:A,0),0),0)</f>
        <v>7820.4732791855868</v>
      </c>
      <c r="K719" s="444">
        <f t="shared" ca="1" si="53"/>
        <v>-1349.6241508699518</v>
      </c>
      <c r="L719" s="444">
        <f t="shared" ca="1" si="54"/>
        <v>-325259.42035965837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-325259.42035965837</v>
      </c>
      <c r="J720" s="444">
        <f t="array" ref="J720">IFERROR(INDEX('Retirement Calculator'!J:J,MATCH('Isaac 401k'!N720,'Retirement Calculator'!A:A,0),0),0)</f>
        <v>7820.4732791855868</v>
      </c>
      <c r="K720" s="444">
        <f t="shared" ca="1" si="53"/>
        <v>-1387.8328901618497</v>
      </c>
      <c r="L720" s="444">
        <f t="shared" ca="1" si="54"/>
        <v>-334467.7265290058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-334467.7265290058</v>
      </c>
      <c r="J721" s="444">
        <f t="array" ref="J721">IFERROR(INDEX('Retirement Calculator'!J:J,MATCH('Isaac 401k'!N721,'Retirement Calculator'!A:A,0),0),0)</f>
        <v>7820.4732791855868</v>
      </c>
      <c r="K721" s="444">
        <f t="shared" ca="1" si="53"/>
        <v>-1426.2008325341308</v>
      </c>
      <c r="L721" s="444">
        <f t="shared" ca="1" si="54"/>
        <v>-343714.40064072551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-343714.40064072551</v>
      </c>
      <c r="J722" s="444">
        <f t="array" ref="J722">IFERROR(INDEX('Retirement Calculator'!J:J,MATCH('Isaac 401k'!N722,'Retirement Calculator'!A:A,0),0),0)</f>
        <v>7820.4732791855868</v>
      </c>
      <c r="K722" s="444">
        <f t="shared" ca="1" si="53"/>
        <v>-1464.728641332963</v>
      </c>
      <c r="L722" s="444">
        <f t="shared" ca="1" si="54"/>
        <v>-352999.60256124404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-352999.60256124404</v>
      </c>
      <c r="J723" s="444">
        <f t="array" ref="J723">IFERROR(INDEX('Retirement Calculator'!J:J,MATCH('Isaac 401k'!N723,'Retirement Calculator'!A:A,0),0),0)</f>
        <v>7820.4732791855868</v>
      </c>
      <c r="K723" s="444">
        <f t="shared" ca="1" si="53"/>
        <v>-1503.4169826684567</v>
      </c>
      <c r="L723" s="444">
        <f t="shared" ca="1" si="54"/>
        <v>-362323.49282309809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-362323.49282309809</v>
      </c>
      <c r="J724" s="444">
        <f t="array" ref="J724">IFERROR(INDEX('Retirement Calculator'!J:J,MATCH('Isaac 401k'!N724,'Retirement Calculator'!A:A,0),0),0)</f>
        <v>7820.4732791855868</v>
      </c>
      <c r="K724" s="444">
        <f t="shared" ca="1" si="53"/>
        <v>-1542.2665254261819</v>
      </c>
      <c r="L724" s="444">
        <f t="shared" ca="1" si="54"/>
        <v>-371686.23262770986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-371686.23262770986</v>
      </c>
      <c r="J725" s="444">
        <f t="array" ref="J725">IFERROR(INDEX('Retirement Calculator'!J:J,MATCH('Isaac 401k'!N725,'Retirement Calculator'!A:A,0),0),0)</f>
        <v>7820.4732791855868</v>
      </c>
      <c r="K725" s="444">
        <f t="shared" ca="1" si="53"/>
        <v>-1581.2779412787311</v>
      </c>
      <c r="L725" s="444">
        <f t="shared" ca="1" si="54"/>
        <v>-381087.98384817416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-381087.98384817416</v>
      </c>
      <c r="J726" s="444">
        <f t="array" ref="J726">IFERROR(INDEX('Retirement Calculator'!J:J,MATCH('Isaac 401k'!N726,'Retirement Calculator'!A:A,0),0),0)</f>
        <v>7820.4732791855868</v>
      </c>
      <c r="K726" s="444">
        <f t="shared" ca="1" si="53"/>
        <v>-1620.4519046973323</v>
      </c>
      <c r="L726" s="444">
        <f t="shared" ca="1" si="54"/>
        <v>-390528.9090320571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-390528.9090320571</v>
      </c>
      <c r="J727" s="444">
        <f t="array" ref="J727">IFERROR(INDEX('Retirement Calculator'!J:J,MATCH('Isaac 401k'!N727,'Retirement Calculator'!A:A,0),0),0)</f>
        <v>7820.4732791855868</v>
      </c>
      <c r="K727" s="444">
        <f t="shared" ca="1" si="53"/>
        <v>-1659.7890929635112</v>
      </c>
      <c r="L727" s="444">
        <f t="shared" ca="1" si="54"/>
        <v>-400009.17140420619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-400009.17140420619</v>
      </c>
      <c r="J728" s="444">
        <f t="array" ref="J728">IFERROR(INDEX('Retirement Calculator'!J:J,MATCH('Isaac 401k'!N728,'Retirement Calculator'!A:A,0),0),0)</f>
        <v>7820.4732791855868</v>
      </c>
      <c r="K728" s="444">
        <f t="shared" ca="1" si="53"/>
        <v>-1699.2901861807991</v>
      </c>
      <c r="L728" s="444">
        <f t="shared" ca="1" si="54"/>
        <v>-409528.93486957258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-409528.93486957258</v>
      </c>
      <c r="J729" s="444">
        <f t="array" ref="J729">IFERROR(INDEX('Retirement Calculator'!J:J,MATCH('Isaac 401k'!N729,'Retirement Calculator'!A:A,0),0),0)</f>
        <v>7820.4732791855868</v>
      </c>
      <c r="K729" s="444">
        <f t="shared" ca="1" si="53"/>
        <v>-1738.9558672864923</v>
      </c>
      <c r="L729" s="444">
        <f t="shared" ca="1" si="54"/>
        <v>-419088.36401604465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-419088.36401604465</v>
      </c>
      <c r="J730" s="444">
        <f t="array" ref="J730">IFERROR(INDEX('Retirement Calculator'!J:J,MATCH('Isaac 401k'!N730,'Retirement Calculator'!A:A,0),0),0)</f>
        <v>7820.4732791855868</v>
      </c>
      <c r="K730" s="444">
        <f t="shared" ca="1" si="53"/>
        <v>-1778.7868220634596</v>
      </c>
      <c r="L730" s="444">
        <f t="shared" ca="1" si="54"/>
        <v>-428687.62411729369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-428687.62411729369</v>
      </c>
      <c r="J731" s="444">
        <f t="array" ref="J731">IFERROR(INDEX('Retirement Calculator'!J:J,MATCH('Isaac 401k'!N731,'Retirement Calculator'!A:A,0),0),0)</f>
        <v>7820.4732791855868</v>
      </c>
      <c r="K731" s="444">
        <f t="shared" ca="1" si="53"/>
        <v>-1818.7837391519972</v>
      </c>
      <c r="L731" s="444">
        <f t="shared" ca="1" si="54"/>
        <v>-438326.88113563129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-438326.88113563129</v>
      </c>
      <c r="J732" s="444">
        <f t="array" ref="J732">IFERROR(INDEX('Retirement Calculator'!J:J,MATCH('Isaac 401k'!N732,'Retirement Calculator'!A:A,0),0),0)</f>
        <v>7820.4732791855868</v>
      </c>
      <c r="K732" s="444">
        <f t="shared" ca="1" si="53"/>
        <v>-1858.947310061737</v>
      </c>
      <c r="L732" s="444">
        <f t="shared" ca="1" si="54"/>
        <v>-448006.30172487861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-448006.30172487861</v>
      </c>
      <c r="J733" s="444">
        <f t="array" ref="J733">IFERROR(INDEX('Retirement Calculator'!J:J,MATCH('Isaac 401k'!N733,'Retirement Calculator'!A:A,0),0),0)</f>
        <v>7820.4732791855868</v>
      </c>
      <c r="K733" s="444">
        <f t="shared" ca="1" si="53"/>
        <v>-1899.2782291836008</v>
      </c>
      <c r="L733" s="444">
        <f t="shared" ca="1" si="54"/>
        <v>-457726.05323324777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-457726.05323324777</v>
      </c>
      <c r="J734" s="444">
        <f t="array" ref="J734">IFERROR(INDEX('Retirement Calculator'!J:J,MATCH('Isaac 401k'!N734,'Retirement Calculator'!A:A,0),0),0)</f>
        <v>7820.4732791855868</v>
      </c>
      <c r="K734" s="444">
        <f t="shared" ca="1" si="53"/>
        <v>-1939.7771938018057</v>
      </c>
      <c r="L734" s="444">
        <f t="shared" ca="1" si="54"/>
        <v>-467486.30370623519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-467486.30370623519</v>
      </c>
      <c r="J735" s="444">
        <f t="array" ref="J735">IFERROR(INDEX('Retirement Calculator'!J:J,MATCH('Isaac 401k'!N735,'Retirement Calculator'!A:A,0),0),0)</f>
        <v>7820.4732791855868</v>
      </c>
      <c r="K735" s="444">
        <f t="shared" ca="1" si="53"/>
        <v>-1980.4449041059199</v>
      </c>
      <c r="L735" s="444">
        <f t="shared" ca="1" si="54"/>
        <v>-477287.2218895267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-477287.2218895267</v>
      </c>
      <c r="J736" s="444">
        <f t="array" ref="J736">IFERROR(INDEX('Retirement Calculator'!J:J,MATCH('Isaac 401k'!N736,'Retirement Calculator'!A:A,0),0),0)</f>
        <v>7820.4732791855868</v>
      </c>
      <c r="K736" s="444">
        <f t="shared" ca="1" si="53"/>
        <v>-2021.2820632029679</v>
      </c>
      <c r="L736" s="444">
        <f t="shared" ca="1" si="54"/>
        <v>-487128.97723191528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-487128.97723191528</v>
      </c>
      <c r="J737" s="444">
        <f t="array" ref="J737">IFERROR(INDEX('Retirement Calculator'!J:J,MATCH('Isaac 401k'!N737,'Retirement Calculator'!A:A,0),0),0)</f>
        <v>7820.4732791855868</v>
      </c>
      <c r="K737" s="444">
        <f t="shared" ca="1" si="53"/>
        <v>-2062.2893771295871</v>
      </c>
      <c r="L737" s="444">
        <f t="shared" ca="1" si="54"/>
        <v>-497011.73988823046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-497011.73988823046</v>
      </c>
      <c r="J738" s="444">
        <f t="array" ref="J738">IFERROR(INDEX('Retirement Calculator'!J:J,MATCH('Isaac 401k'!N738,'Retirement Calculator'!A:A,0),0),0)</f>
        <v>7820.4732791855868</v>
      </c>
      <c r="K738" s="444">
        <f t="shared" ca="1" si="53"/>
        <v>-2103.4675548642335</v>
      </c>
      <c r="L738" s="444">
        <f t="shared" ca="1" si="54"/>
        <v>-506935.68072228029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-506935.68072228029</v>
      </c>
      <c r="J739" s="444">
        <f t="array" ref="J739">IFERROR(INDEX('Retirement Calculator'!J:J,MATCH('Isaac 401k'!N739,'Retirement Calculator'!A:A,0),0),0)</f>
        <v>7820.4732791855868</v>
      </c>
      <c r="K739" s="444">
        <f t="shared" ca="1" si="53"/>
        <v>-2144.8173083394413</v>
      </c>
      <c r="L739" s="444">
        <f t="shared" ca="1" si="54"/>
        <v>-516900.97130980535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-516900.97130980535</v>
      </c>
      <c r="J740" s="444">
        <f t="array" ref="J740">IFERROR(INDEX('Retirement Calculator'!J:J,MATCH('Isaac 401k'!N740,'Retirement Calculator'!A:A,0),0),0)</f>
        <v>7820.4732791855868</v>
      </c>
      <c r="K740" s="444">
        <f t="shared" ca="1" si="53"/>
        <v>-2186.3393524541289</v>
      </c>
      <c r="L740" s="444">
        <f t="shared" ca="1" si="54"/>
        <v>-526907.78394144506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-526907.78394144506</v>
      </c>
      <c r="J741" s="444">
        <f t="array" ref="J741">IFERROR(INDEX('Retirement Calculator'!J:J,MATCH('Isaac 401k'!N741,'Retirement Calculator'!A:A,0),0),0)</f>
        <v>7820.4732791855868</v>
      </c>
      <c r="K741" s="444">
        <f t="shared" ca="1" si="53"/>
        <v>-2228.0344050859612</v>
      </c>
      <c r="L741" s="444">
        <f t="shared" ca="1" si="54"/>
        <v>-536956.29162571661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-536956.29162571661</v>
      </c>
      <c r="J742" s="444">
        <f t="array" ref="J742">IFERROR(INDEX('Retirement Calculator'!J:J,MATCH('Isaac 401k'!N742,'Retirement Calculator'!A:A,0),0),0)</f>
        <v>7820.4732791855868</v>
      </c>
      <c r="K742" s="444">
        <f t="shared" ca="1" si="53"/>
        <v>-2269.9031871037591</v>
      </c>
      <c r="L742" s="444">
        <f t="shared" ca="1" si="54"/>
        <v>-547046.668092006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-547046.668092006</v>
      </c>
      <c r="J743" s="444">
        <f t="array" ref="J743">IFERROR(INDEX('Retirement Calculator'!J:J,MATCH('Isaac 401k'!N743,'Retirement Calculator'!A:A,0),0),0)</f>
        <v>7820.4732791855868</v>
      </c>
      <c r="K743" s="444">
        <f t="shared" ca="1" si="53"/>
        <v>-2311.946422379965</v>
      </c>
      <c r="L743" s="444">
        <f t="shared" ca="1" si="54"/>
        <v>-557179.08779357153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-557179.08779357153</v>
      </c>
      <c r="J744" s="444">
        <f t="array" ref="J744">IFERROR(INDEX('Retirement Calculator'!J:J,MATCH('Isaac 401k'!N744,'Retirement Calculator'!A:A,0),0),0)</f>
        <v>7820.4732791855868</v>
      </c>
      <c r="K744" s="444">
        <f t="shared" ca="1" si="53"/>
        <v>-2354.1648378031546</v>
      </c>
      <c r="L744" s="444">
        <f t="shared" ca="1" si="54"/>
        <v>-567353.72591056023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-567353.72591056023</v>
      </c>
      <c r="J745" s="444">
        <f t="array" ref="J745">IFERROR(INDEX('Retirement Calculator'!J:J,MATCH('Isaac 401k'!N745,'Retirement Calculator'!A:A,0),0),0)</f>
        <v>7820.4732791855868</v>
      </c>
      <c r="K745" s="444">
        <f t="shared" ca="1" si="53"/>
        <v>-2396.5591632906076</v>
      </c>
      <c r="L745" s="444">
        <f t="shared" ca="1" si="54"/>
        <v>-577570.75835303648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-577570.75835303648</v>
      </c>
      <c r="J746" s="444">
        <f t="array" ref="J746">IFERROR(INDEX('Retirement Calculator'!J:J,MATCH('Isaac 401k'!N746,'Retirement Calculator'!A:A,0),0),0)</f>
        <v>7820.4732791855868</v>
      </c>
      <c r="K746" s="444">
        <f t="shared" ca="1" si="53"/>
        <v>-2439.1301318009255</v>
      </c>
      <c r="L746" s="444">
        <f t="shared" ca="1" si="54"/>
        <v>-587830.36176402296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-587830.36176402296</v>
      </c>
      <c r="J747" s="444">
        <f t="array" ref="J747">IFERROR(INDEX('Retirement Calculator'!J:J,MATCH('Isaac 401k'!N747,'Retirement Calculator'!A:A,0),0),0)</f>
        <v>7820.4732791855868</v>
      </c>
      <c r="K747" s="444">
        <f t="shared" ca="1" si="53"/>
        <v>-2481.8784793467021</v>
      </c>
      <c r="L747" s="444">
        <f t="shared" ca="1" si="54"/>
        <v>-598132.71352255531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-598132.71352255531</v>
      </c>
      <c r="J748" s="444">
        <f t="array" ref="J748">IFERROR(INDEX('Retirement Calculator'!J:J,MATCH('Isaac 401k'!N748,'Retirement Calculator'!A:A,0),0),0)</f>
        <v>7820.4732791855868</v>
      </c>
      <c r="K748" s="444">
        <f t="shared" ca="1" si="53"/>
        <v>-2524.8049450072535</v>
      </c>
      <c r="L748" s="444">
        <f t="shared" ca="1" si="54"/>
        <v>-608477.9917467481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-608477.9917467481</v>
      </c>
      <c r="J749" s="444">
        <f t="array" ref="J749">IFERROR(INDEX('Retirement Calculator'!J:J,MATCH('Isaac 401k'!N749,'Retirement Calculator'!A:A,0),0),0)</f>
        <v>7820.4732791855868</v>
      </c>
      <c r="K749" s="444">
        <f t="shared" ca="1" si="53"/>
        <v>-2567.9102709413905</v>
      </c>
      <c r="L749" s="444">
        <f t="shared" ca="1" si="54"/>
        <v>-618866.37529687514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-618866.37529687514</v>
      </c>
      <c r="J750" s="444">
        <f t="array" ref="J750">IFERROR(INDEX('Retirement Calculator'!J:J,MATCH('Isaac 401k'!N750,'Retirement Calculator'!A:A,0),0),0)</f>
        <v>7820.4732791855868</v>
      </c>
      <c r="K750" s="444">
        <f t="shared" ca="1" si="53"/>
        <v>-2611.195202400253</v>
      </c>
      <c r="L750" s="444">
        <f t="shared" ca="1" si="54"/>
        <v>-629298.04377846094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-629298.04377846094</v>
      </c>
      <c r="J751" s="444">
        <f t="array" ref="J751">IFERROR(INDEX('Retirement Calculator'!J:J,MATCH('Isaac 401k'!N751,'Retirement Calculator'!A:A,0),0),0)</f>
        <v>7820.4732791855868</v>
      </c>
      <c r="K751" s="444">
        <f t="shared" ca="1" si="53"/>
        <v>-2654.6604877401937</v>
      </c>
      <c r="L751" s="444">
        <f t="shared" ca="1" si="54"/>
        <v>-639773.17754538672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-639773.17754538672</v>
      </c>
      <c r="J752" s="444">
        <f t="array" ref="J752">IFERROR(INDEX('Retirement Calculator'!J:J,MATCH('Isaac 401k'!N752,'Retirement Calculator'!A:A,0),0),0)</f>
        <v>7820.4732791855868</v>
      </c>
      <c r="K752" s="444">
        <f t="shared" ca="1" si="53"/>
        <v>-2698.3068784357179</v>
      </c>
      <c r="L752" s="444">
        <f t="shared" ca="1" si="54"/>
        <v>-650291.95770300808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-650291.95770300808</v>
      </c>
      <c r="J753" s="444">
        <f t="array" ref="J753">IFERROR(INDEX('Retirement Calculator'!J:J,MATCH('Isaac 401k'!N753,'Retirement Calculator'!A:A,0),0),0)</f>
        <v>7820.4732791855868</v>
      </c>
      <c r="K753" s="444">
        <f t="shared" ca="1" si="53"/>
        <v>-2742.1351290924736</v>
      </c>
      <c r="L753" s="444">
        <f t="shared" ca="1" si="54"/>
        <v>-660854.56611128617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-660854.56611128617</v>
      </c>
      <c r="J754" s="444">
        <f t="array" ref="J754">IFERROR(INDEX('Retirement Calculator'!J:J,MATCH('Isaac 401k'!N754,'Retirement Calculator'!A:A,0),0),0)</f>
        <v>7820.4732791855868</v>
      </c>
      <c r="K754" s="444">
        <f t="shared" ca="1" si="53"/>
        <v>-2786.145997460299</v>
      </c>
      <c r="L754" s="444">
        <f t="shared" ca="1" si="54"/>
        <v>-671461.18538793211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-671461.18538793211</v>
      </c>
      <c r="J755" s="444">
        <f t="array" ref="J755">IFERROR(INDEX('Retirement Calculator'!J:J,MATCH('Isaac 401k'!N755,'Retirement Calculator'!A:A,0),0),0)</f>
        <v>7820.4732791855868</v>
      </c>
      <c r="K755" s="444">
        <f t="shared" ca="1" si="53"/>
        <v>-2830.3402444463236</v>
      </c>
      <c r="L755" s="444">
        <f t="shared" ca="1" si="54"/>
        <v>-682111.99891156401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-682111.99891156401</v>
      </c>
      <c r="J756" s="444">
        <f t="array" ref="J756">IFERROR(INDEX('Retirement Calculator'!J:J,MATCH('Isaac 401k'!N756,'Retirement Calculator'!A:A,0),0),0)</f>
        <v>7820.4732791855868</v>
      </c>
      <c r="K756" s="444">
        <f t="shared" ca="1" si="53"/>
        <v>-2874.7186341281231</v>
      </c>
      <c r="L756" s="444">
        <f t="shared" ca="1" si="54"/>
        <v>-692807.1908248777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-692807.1908248777</v>
      </c>
      <c r="J757" s="444">
        <f t="array" ref="J757">IFERROR(INDEX('Retirement Calculator'!J:J,MATCH('Isaac 401k'!N757,'Retirement Calculator'!A:A,0),0),0)</f>
        <v>7820.4732791855868</v>
      </c>
      <c r="K757" s="444">
        <f t="shared" ca="1" si="53"/>
        <v>-2919.2819337669303</v>
      </c>
      <c r="L757" s="444">
        <f t="shared" ca="1" si="54"/>
        <v>-703546.9460378302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-703546.9460378302</v>
      </c>
      <c r="J758" s="444">
        <f t="array" ref="J758">IFERROR(INDEX('Retirement Calculator'!J:J,MATCH('Isaac 401k'!N758,'Retirement Calculator'!A:A,0),0),0)</f>
        <v>7820.4732791855868</v>
      </c>
      <c r="K758" s="444">
        <f t="shared" ca="1" si="53"/>
        <v>-2964.0309138208991</v>
      </c>
      <c r="L758" s="444">
        <f t="shared" ca="1" si="54"/>
        <v>-714331.45023083675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-714331.45023083675</v>
      </c>
      <c r="J759" s="444">
        <f t="array" ref="J759">IFERROR(INDEX('Retirement Calculator'!J:J,MATCH('Isaac 401k'!N759,'Retirement Calculator'!A:A,0),0),0)</f>
        <v>7820.4732791855868</v>
      </c>
      <c r="K759" s="444">
        <f t="shared" ca="1" si="53"/>
        <v>-3008.9663479584265</v>
      </c>
      <c r="L759" s="444">
        <f t="shared" ca="1" si="54"/>
        <v>-725160.88985798077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-725160.88985798077</v>
      </c>
      <c r="J760" s="444">
        <f t="array" ref="J760">IFERROR(INDEX('Retirement Calculator'!J:J,MATCH('Isaac 401k'!N760,'Retirement Calculator'!A:A,0),0),0)</f>
        <v>7820.4732791855868</v>
      </c>
      <c r="K760" s="444">
        <f t="shared" ca="1" si="53"/>
        <v>-3054.0890130715266</v>
      </c>
      <c r="L760" s="444">
        <f t="shared" ca="1" si="54"/>
        <v>-736035.45215023786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-736035.45215023786</v>
      </c>
      <c r="J761" s="444">
        <f t="array" ref="J761">IFERROR(INDEX('Retirement Calculator'!J:J,MATCH('Isaac 401k'!N761,'Retirement Calculator'!A:A,0),0),0)</f>
        <v>7820.4732791855868</v>
      </c>
      <c r="K761" s="444">
        <f t="shared" ca="1" si="53"/>
        <v>-3099.3996892892642</v>
      </c>
      <c r="L761" s="444">
        <f t="shared" ca="1" si="54"/>
        <v>-746955.32511871273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-746955.32511871273</v>
      </c>
      <c r="J762" s="444">
        <f t="array" ref="J762">IFERROR(INDEX('Retirement Calculator'!J:J,MATCH('Isaac 401k'!N762,'Retirement Calculator'!A:A,0),0),0)</f>
        <v>7820.4732791855868</v>
      </c>
      <c r="K762" s="444">
        <f t="shared" ca="1" si="53"/>
        <v>-3144.8991599912429</v>
      </c>
      <c r="L762" s="444">
        <f t="shared" ca="1" si="54"/>
        <v>-757920.69755788962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-757920.69755788962</v>
      </c>
      <c r="J763" s="444">
        <f t="array" ref="J763">IFERROR(INDEX('Retirement Calculator'!J:J,MATCH('Isaac 401k'!N763,'Retirement Calculator'!A:A,0),0),0)</f>
        <v>7820.4732791855868</v>
      </c>
      <c r="K763" s="444">
        <f t="shared" ca="1" si="53"/>
        <v>-3190.5882118211466</v>
      </c>
      <c r="L763" s="444">
        <f t="shared" ca="1" si="54"/>
        <v>-768931.75904889638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-768931.75904889638</v>
      </c>
      <c r="J764" s="444">
        <f t="array" ref="J764">IFERROR(INDEX('Retirement Calculator'!J:J,MATCH('Isaac 401k'!N764,'Retirement Calculator'!A:A,0),0),0)</f>
        <v>7820.4732791855868</v>
      </c>
      <c r="K764" s="444">
        <f t="shared" ca="1" si="53"/>
        <v>-3236.4676347003415</v>
      </c>
      <c r="L764" s="444">
        <f t="shared" ca="1" si="54"/>
        <v>-779988.69996278232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-779988.69996278232</v>
      </c>
      <c r="J765" s="444">
        <f t="array" ref="J765">IFERROR(INDEX('Retirement Calculator'!J:J,MATCH('Isaac 401k'!N765,'Retirement Calculator'!A:A,0),0),0)</f>
        <v>7820.4732791855868</v>
      </c>
      <c r="K765" s="444">
        <f t="shared" ca="1" si="53"/>
        <v>-3282.538221841533</v>
      </c>
      <c r="L765" s="444">
        <f t="shared" ca="1" si="54"/>
        <v>-791091.71146380948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-791091.71146380948</v>
      </c>
      <c r="J766" s="444">
        <f t="array" ref="J766">IFERROR(INDEX('Retirement Calculator'!J:J,MATCH('Isaac 401k'!N766,'Retirement Calculator'!A:A,0),0),0)</f>
        <v>7820.4732791855868</v>
      </c>
      <c r="K766" s="444">
        <f t="shared" ca="1" si="53"/>
        <v>-3328.8007697624794</v>
      </c>
      <c r="L766" s="444">
        <f t="shared" ca="1" si="54"/>
        <v>-802240.98551275756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-802240.98551275756</v>
      </c>
      <c r="J767" s="444">
        <f t="array" ref="J767">IFERROR(INDEX('Retirement Calculator'!J:J,MATCH('Isaac 401k'!N767,'Retirement Calculator'!A:A,0),0),0)</f>
        <v>7820.4732791855868</v>
      </c>
      <c r="K767" s="444">
        <f t="shared" ca="1" si="53"/>
        <v>-3375.256078299763</v>
      </c>
      <c r="L767" s="444">
        <f t="shared" ca="1" si="54"/>
        <v>-813436.71487024287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-813436.71487024287</v>
      </c>
      <c r="J768" s="444">
        <f t="array" ref="J768">IFERROR(INDEX('Retirement Calculator'!J:J,MATCH('Isaac 401k'!N768,'Retirement Calculator'!A:A,0),0),0)</f>
        <v>7820.4732791855868</v>
      </c>
      <c r="K768" s="444">
        <f t="shared" ca="1" si="53"/>
        <v>-3421.9049506226183</v>
      </c>
      <c r="L768" s="444">
        <f t="shared" ca="1" si="54"/>
        <v>-824679.09310005105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-824679.09310005105</v>
      </c>
      <c r="J769" s="444">
        <f t="array" ref="J769">IFERROR(INDEX('Retirement Calculator'!J:J,MATCH('Isaac 401k'!N769,'Retirement Calculator'!A:A,0),0),0)</f>
        <v>7820.4732791855868</v>
      </c>
      <c r="K769" s="444">
        <f t="shared" ca="1" si="53"/>
        <v>-3468.7481932468199</v>
      </c>
      <c r="L769" s="444">
        <f t="shared" ca="1" si="54"/>
        <v>-835968.31457248342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-835968.31457248342</v>
      </c>
      <c r="J770" s="444">
        <f t="array" ref="J770">IFERROR(INDEX('Retirement Calculator'!J:J,MATCH('Isaac 401k'!N770,'Retirement Calculator'!A:A,0),0),0)</f>
        <v>7820.4732791855868</v>
      </c>
      <c r="K770" s="444">
        <f t="shared" ca="1" si="53"/>
        <v>-3515.786616048621</v>
      </c>
      <c r="L770" s="444">
        <f t="shared" ca="1" si="54"/>
        <v>-847304.57446771767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-847304.57446771767</v>
      </c>
      <c r="J771" s="444">
        <f t="array" ref="J771">IFERROR(INDEX('Retirement Calculator'!J:J,MATCH('Isaac 401k'!N771,'Retirement Calculator'!A:A,0),0),0)</f>
        <v>7820.4732791855868</v>
      </c>
      <c r="K771" s="444">
        <f t="shared" ca="1" si="53"/>
        <v>-3563.0210322787639</v>
      </c>
      <c r="L771" s="444">
        <f t="shared" ca="1" si="54"/>
        <v>-858688.06877918204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-858688.06877918204</v>
      </c>
      <c r="J772" s="444">
        <f t="array" ref="J772">IFERROR(INDEX('Retirement Calculator'!J:J,MATCH('Isaac 401k'!N772,'Retirement Calculator'!A:A,0),0),0)</f>
        <v>7820.4732791855868</v>
      </c>
      <c r="K772" s="444">
        <f t="shared" ca="1" si="53"/>
        <v>-3610.4522585765317</v>
      </c>
      <c r="L772" s="444">
        <f t="shared" ca="1" si="54"/>
        <v>-870118.99431694415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-870118.99431694415</v>
      </c>
      <c r="J773" s="444">
        <f t="array" ref="J773">IFERROR(INDEX('Retirement Calculator'!J:J,MATCH('Isaac 401k'!N773,'Retirement Calculator'!A:A,0),0),0)</f>
        <v>7820.4732791855868</v>
      </c>
      <c r="K773" s="444">
        <f t="shared" ref="K773:K1027" ca="1" si="79">IPMT(M773/12,1,12,-I773+J773,,0)</f>
        <v>-3658.0811149838742</v>
      </c>
      <c r="L773" s="444">
        <f t="shared" ref="L773:L1027" ca="1" si="80">I773-J773+K773</f>
        <v>-881597.54871111363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-881597.54871111363</v>
      </c>
      <c r="J774" s="444">
        <f t="array" ref="J774">IFERROR(INDEX('Retirement Calculator'!J:J,MATCH('Isaac 401k'!N774,'Retirement Calculator'!A:A,0),0),0)</f>
        <v>7820.4732791855868</v>
      </c>
      <c r="K774" s="444">
        <f t="shared" ca="1" si="79"/>
        <v>-3705.9084249595803</v>
      </c>
      <c r="L774" s="444">
        <f t="shared" ca="1" si="80"/>
        <v>-893123.93041525886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-893123.93041525886</v>
      </c>
      <c r="J775" s="444">
        <f t="array" ref="J775">IFERROR(INDEX('Retirement Calculator'!J:J,MATCH('Isaac 401k'!N775,'Retirement Calculator'!A:A,0),0),0)</f>
        <v>7820.4732791855868</v>
      </c>
      <c r="K775" s="444">
        <f t="shared" ca="1" si="79"/>
        <v>-3753.9350153935179</v>
      </c>
      <c r="L775" s="444">
        <f t="shared" ca="1" si="80"/>
        <v>-904698.33870983799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-904698.33870983799</v>
      </c>
      <c r="J776" s="444">
        <f t="array" ref="J776">IFERROR(INDEX('Retirement Calculator'!J:J,MATCH('Isaac 401k'!N776,'Retirement Calculator'!A:A,0),0),0)</f>
        <v>7820.4732791855868</v>
      </c>
      <c r="K776" s="444">
        <f t="shared" ca="1" si="79"/>
        <v>-3802.1617166209317</v>
      </c>
      <c r="L776" s="444">
        <f t="shared" ca="1" si="80"/>
        <v>-916320.97370564449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-916320.97370564449</v>
      </c>
      <c r="J777" s="444">
        <f t="array" ref="J777">IFERROR(INDEX('Retirement Calculator'!J:J,MATCH('Isaac 401k'!N777,'Retirement Calculator'!A:A,0),0),0)</f>
        <v>7820.4732791855868</v>
      </c>
      <c r="K777" s="444">
        <f t="shared" ca="1" si="79"/>
        <v>-3850.5893624367918</v>
      </c>
      <c r="L777" s="444">
        <f t="shared" ca="1" si="80"/>
        <v>-927992.03634726687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-927992.03634726687</v>
      </c>
      <c r="J778" s="444">
        <f t="array" ref="J778">IFERROR(INDEX('Retirement Calculator'!J:J,MATCH('Isaac 401k'!N778,'Retirement Calculator'!A:A,0),0),0)</f>
        <v>7820.4732791855868</v>
      </c>
      <c r="K778" s="444">
        <f t="shared" ca="1" si="79"/>
        <v>-3899.2187901102184</v>
      </c>
      <c r="L778" s="444">
        <f t="shared" ca="1" si="80"/>
        <v>-939711.72841656266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-939711.72841656266</v>
      </c>
      <c r="J779" s="444">
        <f t="array" ref="J779">IFERROR(INDEX('Retirement Calculator'!J:J,MATCH('Isaac 401k'!N779,'Retirement Calculator'!A:A,0),0),0)</f>
        <v>7820.4732791855868</v>
      </c>
      <c r="K779" s="444">
        <f t="shared" ca="1" si="79"/>
        <v>-3948.0508403989511</v>
      </c>
      <c r="L779" s="444">
        <f t="shared" ca="1" si="80"/>
        <v>-951480.25253614725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-951480.25253614725</v>
      </c>
      <c r="J780" s="444">
        <f t="array" ref="J780">IFERROR(INDEX('Retirement Calculator'!J:J,MATCH('Isaac 401k'!N780,'Retirement Calculator'!A:A,0),0),0)</f>
        <v>7820.4732791855868</v>
      </c>
      <c r="K780" s="444">
        <f t="shared" ca="1" si="79"/>
        <v>-3997.0863575638868</v>
      </c>
      <c r="L780" s="444">
        <f t="shared" ca="1" si="80"/>
        <v>-963297.81217289669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-963297.81217289669</v>
      </c>
      <c r="J781" s="444">
        <f t="array" ref="J781">IFERROR(INDEX('Retirement Calculator'!J:J,MATCH('Isaac 401k'!N781,'Retirement Calculator'!A:A,0),0),0)</f>
        <v>7820.4732791855868</v>
      </c>
      <c r="K781" s="444">
        <f t="shared" ca="1" si="79"/>
        <v>-4046.3261893836761</v>
      </c>
      <c r="L781" s="444">
        <f t="shared" ca="1" si="80"/>
        <v>-975164.61164146592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-975164.61164146592</v>
      </c>
      <c r="J782" s="444">
        <f t="array" ref="J782">IFERROR(INDEX('Retirement Calculator'!J:J,MATCH('Isaac 401k'!N782,'Retirement Calculator'!A:A,0),0),0)</f>
        <v>7820.4732791855868</v>
      </c>
      <c r="K782" s="444">
        <f t="shared" ca="1" si="79"/>
        <v>-4095.7711871693814</v>
      </c>
      <c r="L782" s="444">
        <f t="shared" ca="1" si="80"/>
        <v>-987080.85610782087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-987080.85610782087</v>
      </c>
      <c r="J783" s="444">
        <f t="array" ref="J783">IFERROR(INDEX('Retirement Calculator'!J:J,MATCH('Isaac 401k'!N783,'Retirement Calculator'!A:A,0),0),0)</f>
        <v>7820.4732791855868</v>
      </c>
      <c r="K783" s="444">
        <f t="shared" ca="1" si="79"/>
        <v>-4145.422205779194</v>
      </c>
      <c r="L783" s="444">
        <f t="shared" ca="1" si="80"/>
        <v>-999046.7515927857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-999046.7515927857</v>
      </c>
      <c r="J784" s="444">
        <f t="array" ref="J784">IFERROR(INDEX('Retirement Calculator'!J:J,MATCH('Isaac 401k'!N784,'Retirement Calculator'!A:A,0),0),0)</f>
        <v>7820.4732791855868</v>
      </c>
      <c r="K784" s="444">
        <f t="shared" ca="1" si="79"/>
        <v>-4195.2801036332139</v>
      </c>
      <c r="L784" s="444">
        <f t="shared" ca="1" si="80"/>
        <v>-1011062.5049756045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-1011062.5049756045</v>
      </c>
      <c r="J785" s="444">
        <f t="array" ref="J785">IFERROR(INDEX('Retirement Calculator'!J:J,MATCH('Isaac 401k'!N785,'Retirement Calculator'!A:A,0),0),0)</f>
        <v>7820.4732791855868</v>
      </c>
      <c r="K785" s="444">
        <f t="shared" ca="1" si="79"/>
        <v>-4245.345742728291</v>
      </c>
      <c r="L785" s="444">
        <f t="shared" ca="1" si="80"/>
        <v>-1023128.3239975184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-1023128.3239975184</v>
      </c>
      <c r="J786" s="444">
        <f t="array" ref="J786">IFERROR(INDEX('Retirement Calculator'!J:J,MATCH('Isaac 401k'!N786,'Retirement Calculator'!A:A,0),0),0)</f>
        <v>7820.4732791855868</v>
      </c>
      <c r="K786" s="444">
        <f t="shared" ca="1" si="79"/>
        <v>-4295.619988652933</v>
      </c>
      <c r="L786" s="444">
        <f t="shared" ca="1" si="80"/>
        <v>-1035244.4172653569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-1035244.4172653569</v>
      </c>
      <c r="J787" s="444">
        <f t="array" ref="J787">IFERROR(INDEX('Retirement Calculator'!J:J,MATCH('Isaac 401k'!N787,'Retirement Calculator'!A:A,0),0),0)</f>
        <v>7820.4732791855868</v>
      </c>
      <c r="K787" s="444">
        <f t="shared" ca="1" si="79"/>
        <v>-4346.1037106022595</v>
      </c>
      <c r="L787" s="444">
        <f t="shared" ca="1" si="80"/>
        <v>-1047410.9942551447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-1047410.9942551447</v>
      </c>
      <c r="J788" s="444">
        <f t="array" ref="J788">IFERROR(INDEX('Retirement Calculator'!J:J,MATCH('Isaac 401k'!N788,'Retirement Calculator'!A:A,0),0),0)</f>
        <v>7820.4732791855868</v>
      </c>
      <c r="K788" s="444">
        <f t="shared" ca="1" si="79"/>
        <v>-4396.7977813930429</v>
      </c>
      <c r="L788" s="444">
        <f t="shared" ca="1" si="80"/>
        <v>-1059628.2653157231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-1059628.2653157231</v>
      </c>
      <c r="J789" s="444">
        <f t="array" ref="J789">IFERROR(INDEX('Retirement Calculator'!J:J,MATCH('Isaac 401k'!N789,'Retirement Calculator'!A:A,0),0),0)</f>
        <v>7820.4732791855868</v>
      </c>
      <c r="K789" s="444">
        <f t="shared" ca="1" si="79"/>
        <v>-4447.7030774787863</v>
      </c>
      <c r="L789" s="444">
        <f t="shared" ca="1" si="80"/>
        <v>-1071896.4416723875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-1071896.4416723875</v>
      </c>
      <c r="J790" s="444">
        <f t="array" ref="J790">IFERROR(INDEX('Retirement Calculator'!J:J,MATCH('Isaac 401k'!N790,'Retirement Calculator'!A:A,0),0),0)</f>
        <v>7820.4732791855868</v>
      </c>
      <c r="K790" s="444">
        <f t="shared" ca="1" si="79"/>
        <v>-4498.820478964888</v>
      </c>
      <c r="L790" s="444">
        <f t="shared" ca="1" si="80"/>
        <v>-1084215.735430538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-1084215.735430538</v>
      </c>
      <c r="J791" s="444">
        <f t="array" ref="J791">IFERROR(INDEX('Retirement Calculator'!J:J,MATCH('Isaac 401k'!N791,'Retirement Calculator'!A:A,0),0),0)</f>
        <v>7820.4732791855868</v>
      </c>
      <c r="K791" s="444">
        <f t="shared" ca="1" si="79"/>
        <v>-4550.1508696238479</v>
      </c>
      <c r="L791" s="444">
        <f t="shared" ca="1" si="80"/>
        <v>-1096586.3595793473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-1096586.3595793473</v>
      </c>
      <c r="J792" s="444">
        <f t="array" ref="J792">IFERROR(INDEX('Retirement Calculator'!J:J,MATCH('Isaac 401k'!N792,'Retirement Calculator'!A:A,0),0),0)</f>
        <v>7820.4732791855868</v>
      </c>
      <c r="K792" s="444">
        <f t="shared" ca="1" si="79"/>
        <v>-4601.6951369105536</v>
      </c>
      <c r="L792" s="444">
        <f t="shared" ca="1" si="80"/>
        <v>-1109008.5279954434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-1109008.5279954434</v>
      </c>
      <c r="J793" s="444">
        <f t="array" ref="J793">IFERROR(INDEX('Retirement Calculator'!J:J,MATCH('Isaac 401k'!N793,'Retirement Calculator'!A:A,0),0),0)</f>
        <v>7820.4732791855868</v>
      </c>
      <c r="K793" s="444">
        <f t="shared" ca="1" si="79"/>
        <v>-4653.4541719776207</v>
      </c>
      <c r="L793" s="444">
        <f t="shared" ca="1" si="80"/>
        <v>-1121482.4554466067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-1121482.4554466067</v>
      </c>
      <c r="J794" s="444">
        <f t="array" ref="J794">IFERROR(INDEX('Retirement Calculator'!J:J,MATCH('Isaac 401k'!N794,'Retirement Calculator'!A:A,0),0),0)</f>
        <v>7820.4732791855868</v>
      </c>
      <c r="K794" s="444">
        <f t="shared" ca="1" si="79"/>
        <v>-4705.4288696908015</v>
      </c>
      <c r="L794" s="444">
        <f t="shared" ca="1" si="80"/>
        <v>-1134008.3575954831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-1134008.3575954831</v>
      </c>
      <c r="J795" s="444">
        <f t="array" ref="J795">IFERROR(INDEX('Retirement Calculator'!J:J,MATCH('Isaac 401k'!N795,'Retirement Calculator'!A:A,0),0),0)</f>
        <v>7820.4732791855868</v>
      </c>
      <c r="K795" s="444">
        <f t="shared" ca="1" si="79"/>
        <v>-4757.620128644453</v>
      </c>
      <c r="L795" s="444">
        <f t="shared" ca="1" si="80"/>
        <v>-1146586.4510033131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-1146586.4510033131</v>
      </c>
      <c r="J796" s="444">
        <f t="array" ref="J796">IFERROR(INDEX('Retirement Calculator'!J:J,MATCH('Isaac 401k'!N796,'Retirement Calculator'!A:A,0),0),0)</f>
        <v>7820.4732791855868</v>
      </c>
      <c r="K796" s="444">
        <f t="shared" ca="1" si="79"/>
        <v>-4810.0288511770777</v>
      </c>
      <c r="L796" s="444">
        <f t="shared" ca="1" si="80"/>
        <v>-1159216.9531336757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-1159216.9531336757</v>
      </c>
      <c r="J797" s="444">
        <f t="array" ref="J797">IFERROR(INDEX('Retirement Calculator'!J:J,MATCH('Isaac 401k'!N797,'Retirement Calculator'!A:A,0),0),0)</f>
        <v>7820.4732791855868</v>
      </c>
      <c r="K797" s="444">
        <f t="shared" ca="1" si="79"/>
        <v>-4862.6559433869224</v>
      </c>
      <c r="L797" s="444">
        <f t="shared" ca="1" si="80"/>
        <v>-1171900.0823562483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-1171900.0823562483</v>
      </c>
      <c r="J798" s="444">
        <f t="array" ref="J798">IFERROR(INDEX('Retirement Calculator'!J:J,MATCH('Isaac 401k'!N798,'Retirement Calculator'!A:A,0),0),0)</f>
        <v>7820.4732791855868</v>
      </c>
      <c r="K798" s="444">
        <f t="shared" ca="1" si="79"/>
        <v>-4915.5023151476407</v>
      </c>
      <c r="L798" s="444">
        <f t="shared" ca="1" si="80"/>
        <v>-1184636.0579505814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-1184636.0579505814</v>
      </c>
      <c r="J799" s="444">
        <f t="array" ref="J799">IFERROR(INDEX('Retirement Calculator'!J:J,MATCH('Isaac 401k'!N799,'Retirement Calculator'!A:A,0),0),0)</f>
        <v>7820.4732791855868</v>
      </c>
      <c r="K799" s="444">
        <f t="shared" ca="1" si="79"/>
        <v>-4968.5688801240294</v>
      </c>
      <c r="L799" s="444">
        <f t="shared" ca="1" si="80"/>
        <v>-1197425.100109891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-1197425.100109891</v>
      </c>
      <c r="J800" s="444">
        <f t="array" ref="J800">IFERROR(INDEX('Retirement Calculator'!J:J,MATCH('Isaac 401k'!N800,'Retirement Calculator'!A:A,0),0),0)</f>
        <v>7820.4732791855868</v>
      </c>
      <c r="K800" s="444">
        <f t="shared" ca="1" si="79"/>
        <v>-5021.8565557878192</v>
      </c>
      <c r="L800" s="444">
        <f t="shared" ca="1" si="80"/>
        <v>-1210267.4299448645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-1210267.4299448645</v>
      </c>
      <c r="J801" s="444">
        <f t="array" ref="J801">IFERROR(INDEX('Retirement Calculator'!J:J,MATCH('Isaac 401k'!N801,'Retirement Calculator'!A:A,0),0),0)</f>
        <v>7820.4732791855868</v>
      </c>
      <c r="K801" s="444">
        <f t="shared" ca="1" si="79"/>
        <v>-5075.3662634335415</v>
      </c>
      <c r="L801" s="444">
        <f t="shared" ca="1" si="80"/>
        <v>-1223163.2694874837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-1223163.2694874837</v>
      </c>
      <c r="J802" s="444">
        <f t="array" ref="J802">IFERROR(INDEX('Retirement Calculator'!J:J,MATCH('Isaac 401k'!N802,'Retirement Calculator'!A:A,0),0),0)</f>
        <v>7820.4732791855868</v>
      </c>
      <c r="K802" s="444">
        <f t="shared" ca="1" si="79"/>
        <v>-5129.0989281944549</v>
      </c>
      <c r="L802" s="444">
        <f t="shared" ca="1" si="80"/>
        <v>-1236112.8416948637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-1236112.8416948637</v>
      </c>
      <c r="J803" s="444">
        <f t="array" ref="J803">IFERROR(INDEX('Retirement Calculator'!J:J,MATCH('Isaac 401k'!N803,'Retirement Calculator'!A:A,0),0),0)</f>
        <v>7820.4732791855868</v>
      </c>
      <c r="K803" s="444">
        <f t="shared" ca="1" si="79"/>
        <v>-5183.0554790585393</v>
      </c>
      <c r="L803" s="444">
        <f t="shared" ca="1" si="80"/>
        <v>-1249116.3704531079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-1249116.3704531079</v>
      </c>
      <c r="J804" s="444">
        <f t="array" ref="J804">IFERROR(INDEX('Retirement Calculator'!J:J,MATCH('Isaac 401k'!N804,'Retirement Calculator'!A:A,0),0),0)</f>
        <v>7820.4732791855868</v>
      </c>
      <c r="K804" s="444">
        <f t="shared" ca="1" si="79"/>
        <v>-5237.2368488845559</v>
      </c>
      <c r="L804" s="444">
        <f t="shared" ca="1" si="80"/>
        <v>-1262174.080581178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-1262174.080581178</v>
      </c>
      <c r="J805" s="444">
        <f t="array" ref="J805">IFERROR(INDEX('Retirement Calculator'!J:J,MATCH('Isaac 401k'!N805,'Retirement Calculator'!A:A,0),0),0)</f>
        <v>7820.4732791855868</v>
      </c>
      <c r="K805" s="444">
        <f t="shared" ca="1" si="79"/>
        <v>-5291.6439744181816</v>
      </c>
      <c r="L805" s="444">
        <f t="shared" ca="1" si="80"/>
        <v>-1275286.1978347818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-1275286.1978347818</v>
      </c>
      <c r="J806" s="444">
        <f t="array" ref="J806">IFERROR(INDEX('Retirement Calculator'!J:J,MATCH('Isaac 401k'!N806,'Retirement Calculator'!A:A,0),0),0)</f>
        <v>7820.4732791855868</v>
      </c>
      <c r="K806" s="444">
        <f t="shared" ca="1" si="79"/>
        <v>-5346.2777963081971</v>
      </c>
      <c r="L806" s="444">
        <f t="shared" ca="1" si="80"/>
        <v>-1288452.9489102757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-1288452.9489102757</v>
      </c>
      <c r="J807" s="444">
        <f t="array" ref="J807">IFERROR(INDEX('Retirement Calculator'!J:J,MATCH('Isaac 401k'!N807,'Retirement Calculator'!A:A,0),0),0)</f>
        <v>7820.4732791855868</v>
      </c>
      <c r="K807" s="444">
        <f t="shared" ca="1" si="79"/>
        <v>-5401.139259122755</v>
      </c>
      <c r="L807" s="444">
        <f t="shared" ca="1" si="80"/>
        <v>-1301674.5614485841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-1301674.5614485841</v>
      </c>
      <c r="J808" s="444">
        <f t="array" ref="J808">IFERROR(INDEX('Retirement Calculator'!J:J,MATCH('Isaac 401k'!N808,'Retirement Calculator'!A:A,0),0),0)</f>
        <v>7820.4732791855868</v>
      </c>
      <c r="K808" s="444">
        <f t="shared" ca="1" si="79"/>
        <v>-5456.229311365707</v>
      </c>
      <c r="L808" s="444">
        <f t="shared" ca="1" si="80"/>
        <v>-1314951.2640391353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-1314951.2640391353</v>
      </c>
      <c r="J809" s="444">
        <f t="array" ref="J809">IFERROR(INDEX('Retirement Calculator'!J:J,MATCH('Isaac 401k'!N809,'Retirement Calculator'!A:A,0),0),0)</f>
        <v>7820.4732791855868</v>
      </c>
      <c r="K809" s="444">
        <f t="shared" ca="1" si="79"/>
        <v>-5511.548905493004</v>
      </c>
      <c r="L809" s="444">
        <f t="shared" ca="1" si="80"/>
        <v>-1328283.2862238139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-1328283.2862238139</v>
      </c>
      <c r="J810" s="444">
        <f t="array" ref="J810">IFERROR(INDEX('Retirement Calculator'!J:J,MATCH('Isaac 401k'!N810,'Retirement Calculator'!A:A,0),0),0)</f>
        <v>7820.4732791855868</v>
      </c>
      <c r="K810" s="444">
        <f t="shared" ca="1" si="79"/>
        <v>-5567.0989979291644</v>
      </c>
      <c r="L810" s="444">
        <f t="shared" ca="1" si="80"/>
        <v>-1341670.8585009286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-1341670.8585009286</v>
      </c>
      <c r="J811" s="444">
        <f t="array" ref="J811">IFERROR(INDEX('Retirement Calculator'!J:J,MATCH('Isaac 401k'!N811,'Retirement Calculator'!A:A,0),0),0)</f>
        <v>7820.4732791855868</v>
      </c>
      <c r="K811" s="444">
        <f t="shared" ca="1" si="79"/>
        <v>-5622.8805490838095</v>
      </c>
      <c r="L811" s="444">
        <f t="shared" ca="1" si="80"/>
        <v>-1355114.2123291979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-1355114.2123291979</v>
      </c>
      <c r="J812" s="444">
        <f t="array" ref="J812">IFERROR(INDEX('Retirement Calculator'!J:J,MATCH('Isaac 401k'!N812,'Retirement Calculator'!A:A,0),0),0)</f>
        <v>7820.4732791855868</v>
      </c>
      <c r="K812" s="444">
        <f t="shared" ca="1" si="79"/>
        <v>-5678.8945233682643</v>
      </c>
      <c r="L812" s="444">
        <f t="shared" ca="1" si="80"/>
        <v>-1368613.5801317517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-1368613.5801317517</v>
      </c>
      <c r="J813" s="444">
        <f t="array" ref="J813">IFERROR(INDEX('Retirement Calculator'!J:J,MATCH('Isaac 401k'!N813,'Retirement Calculator'!A:A,0),0),0)</f>
        <v>7820.4732791855868</v>
      </c>
      <c r="K813" s="444">
        <f t="shared" ca="1" si="79"/>
        <v>-5735.1418892122383</v>
      </c>
      <c r="L813" s="444">
        <f t="shared" ca="1" si="80"/>
        <v>-1382169.1953001495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-1382169.1953001495</v>
      </c>
      <c r="J814" s="444">
        <f t="array" ref="J814">IFERROR(INDEX('Retirement Calculator'!J:J,MATCH('Isaac 401k'!N814,'Retirement Calculator'!A:A,0),0),0)</f>
        <v>7820.4732791855868</v>
      </c>
      <c r="K814" s="444">
        <f t="shared" ca="1" si="79"/>
        <v>-5791.623619080563</v>
      </c>
      <c r="L814" s="444">
        <f t="shared" ca="1" si="80"/>
        <v>-1395781.2921984156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-1395781.2921984156</v>
      </c>
      <c r="J815" s="444">
        <f t="array" ref="J815">IFERROR(INDEX('Retirement Calculator'!J:J,MATCH('Isaac 401k'!N815,'Retirement Calculator'!A:A,0),0),0)</f>
        <v>7820.4732791855868</v>
      </c>
      <c r="K815" s="444">
        <f t="shared" ca="1" si="79"/>
        <v>-5848.3406894900054</v>
      </c>
      <c r="L815" s="444">
        <f t="shared" ca="1" si="80"/>
        <v>-1409450.1061670913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-1409450.1061670913</v>
      </c>
      <c r="J816" s="444">
        <f t="array" ref="J816">IFERROR(INDEX('Retirement Calculator'!J:J,MATCH('Isaac 401k'!N816,'Retirement Calculator'!A:A,0),0),0)</f>
        <v>7820.4732791855868</v>
      </c>
      <c r="K816" s="444">
        <f t="shared" ca="1" si="79"/>
        <v>-5905.2940810261534</v>
      </c>
      <c r="L816" s="444">
        <f t="shared" ca="1" si="80"/>
        <v>-1423175.8735273031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-1423175.8735273031</v>
      </c>
      <c r="J817" s="444">
        <f t="array" ref="J817">IFERROR(INDEX('Retirement Calculator'!J:J,MATCH('Isaac 401k'!N817,'Retirement Calculator'!A:A,0),0),0)</f>
        <v>7820.4732791855868</v>
      </c>
      <c r="K817" s="444">
        <f t="shared" ca="1" si="79"/>
        <v>-5962.4847783603691</v>
      </c>
      <c r="L817" s="444">
        <f t="shared" ca="1" si="80"/>
        <v>-1436958.8315848492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-1436958.8315848492</v>
      </c>
      <c r="J818" s="444">
        <f t="array" ref="J818">IFERROR(INDEX('Retirement Calculator'!J:J,MATCH('Isaac 401k'!N818,'Retirement Calculator'!A:A,0),0),0)</f>
        <v>7820.4732791855868</v>
      </c>
      <c r="K818" s="444">
        <f t="shared" ca="1" si="79"/>
        <v>-6019.9137702668113</v>
      </c>
      <c r="L818" s="444">
        <f t="shared" ca="1" si="80"/>
        <v>-1450799.2186343016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-1450799.2186343016</v>
      </c>
      <c r="J819" s="444">
        <f t="array" ref="J819">IFERROR(INDEX('Retirement Calculator'!J:J,MATCH('Isaac 401k'!N819,'Retirement Calculator'!A:A,0),0),0)</f>
        <v>7820.4732791855868</v>
      </c>
      <c r="K819" s="444">
        <f t="shared" ca="1" si="79"/>
        <v>-6077.5820496395299</v>
      </c>
      <c r="L819" s="444">
        <f t="shared" ca="1" si="80"/>
        <v>-1464697.2739631266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-1464697.2739631266</v>
      </c>
      <c r="J820" s="444">
        <f t="array" ref="J820">IFERROR(INDEX('Retirement Calculator'!J:J,MATCH('Isaac 401k'!N820,'Retirement Calculator'!A:A,0),0),0)</f>
        <v>7820.4732791855868</v>
      </c>
      <c r="K820" s="444">
        <f t="shared" ca="1" si="79"/>
        <v>-6135.4906135096344</v>
      </c>
      <c r="L820" s="444">
        <f t="shared" ca="1" si="80"/>
        <v>-1478653.2378558218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-1478653.2378558218</v>
      </c>
      <c r="J821" s="444">
        <f t="array" ref="J821">IFERROR(INDEX('Retirement Calculator'!J:J,MATCH('Isaac 401k'!N821,'Retirement Calculator'!A:A,0),0),0)</f>
        <v>7820.4732791855868</v>
      </c>
      <c r="K821" s="444">
        <f t="shared" ca="1" si="79"/>
        <v>-6193.6404630625311</v>
      </c>
      <c r="L821" s="444">
        <f t="shared" ca="1" si="80"/>
        <v>-1492667.35159807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-1492667.35159807</v>
      </c>
      <c r="J822" s="444">
        <f t="array" ref="J822">IFERROR(INDEX('Retirement Calculator'!J:J,MATCH('Isaac 401k'!N822,'Retirement Calculator'!A:A,0),0),0)</f>
        <v>7820.4732791855868</v>
      </c>
      <c r="K822" s="444">
        <f t="shared" ca="1" si="79"/>
        <v>-6252.0326036552315</v>
      </c>
      <c r="L822" s="444">
        <f t="shared" ca="1" si="80"/>
        <v>-1506739.8574809108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-1506739.8574809108</v>
      </c>
      <c r="J823" s="444">
        <f t="array" ref="J823">IFERROR(INDEX('Retirement Calculator'!J:J,MATCH('Isaac 401k'!N823,'Retirement Calculator'!A:A,0),0),0)</f>
        <v>7820.4732791855868</v>
      </c>
      <c r="K823" s="444">
        <f t="shared" ca="1" si="79"/>
        <v>-6310.6680448337347</v>
      </c>
      <c r="L823" s="444">
        <f t="shared" ca="1" si="80"/>
        <v>-1520870.9988049301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-1520870.9988049301</v>
      </c>
      <c r="J824" s="444">
        <f t="array" ref="J824">IFERROR(INDEX('Retirement Calculator'!J:J,MATCH('Isaac 401k'!N824,'Retirement Calculator'!A:A,0),0),0)</f>
        <v>7820.4732791855868</v>
      </c>
      <c r="K824" s="444">
        <f t="shared" ca="1" si="79"/>
        <v>-6369.5478003504822</v>
      </c>
      <c r="L824" s="444">
        <f t="shared" ca="1" si="80"/>
        <v>-1535061.0198844662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-1535061.0198844662</v>
      </c>
      <c r="J825" s="444">
        <f t="array" ref="J825">IFERROR(INDEX('Retirement Calculator'!J:J,MATCH('Isaac 401k'!N825,'Retirement Calculator'!A:A,0),0),0)</f>
        <v>7820.4732791855868</v>
      </c>
      <c r="K825" s="444">
        <f t="shared" ca="1" si="79"/>
        <v>-6428.6728881818826</v>
      </c>
      <c r="L825" s="444">
        <f t="shared" ca="1" si="80"/>
        <v>-1549310.1660518337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-1549310.1660518337</v>
      </c>
      <c r="J826" s="444">
        <f t="array" ref="J826">IFERROR(INDEX('Retirement Calculator'!J:J,MATCH('Isaac 401k'!N826,'Retirement Calculator'!A:A,0),0),0)</f>
        <v>7820.4732791855868</v>
      </c>
      <c r="K826" s="444">
        <f t="shared" ca="1" si="79"/>
        <v>-6488.0443305459139</v>
      </c>
      <c r="L826" s="444">
        <f t="shared" ca="1" si="80"/>
        <v>-1563618.6836615652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-1563618.6836615652</v>
      </c>
      <c r="J827" s="444">
        <f t="array" ref="J827">IFERROR(INDEX('Retirement Calculator'!J:J,MATCH('Isaac 401k'!N827,'Retirement Calculator'!A:A,0),0),0)</f>
        <v>7820.4732791855868</v>
      </c>
      <c r="K827" s="444">
        <f t="shared" ca="1" si="79"/>
        <v>-6547.6631539197951</v>
      </c>
      <c r="L827" s="444">
        <f t="shared" ca="1" si="80"/>
        <v>-1577986.8200946706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-1577986.8200946706</v>
      </c>
      <c r="J828" s="444">
        <f t="array" ref="J828">IFERROR(INDEX('Retirement Calculator'!J:J,MATCH('Isaac 401k'!N828,'Retirement Calculator'!A:A,0),0),0)</f>
        <v>7820.4732791855868</v>
      </c>
      <c r="K828" s="444">
        <f t="shared" ca="1" si="79"/>
        <v>-6607.5303890577343</v>
      </c>
      <c r="L828" s="444">
        <f t="shared" ca="1" si="80"/>
        <v>-1592414.8237629139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-1592414.8237629139</v>
      </c>
      <c r="J829" s="444">
        <f t="array" ref="J829">IFERROR(INDEX('Retirement Calculator'!J:J,MATCH('Isaac 401k'!N829,'Retirement Calculator'!A:A,0),0),0)</f>
        <v>7820.4732791855868</v>
      </c>
      <c r="K829" s="444">
        <f t="shared" ca="1" si="79"/>
        <v>-6667.6470710087478</v>
      </c>
      <c r="L829" s="444">
        <f t="shared" ca="1" si="80"/>
        <v>-1606902.9441131083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-1606902.9441131083</v>
      </c>
      <c r="J830" s="444">
        <f t="array" ref="J830">IFERROR(INDEX('Retirement Calculator'!J:J,MATCH('Isaac 401k'!N830,'Retirement Calculator'!A:A,0),0),0)</f>
        <v>7820.4732791855868</v>
      </c>
      <c r="K830" s="444">
        <f t="shared" ca="1" si="79"/>
        <v>-6728.014239134558</v>
      </c>
      <c r="L830" s="444">
        <f t="shared" ca="1" si="80"/>
        <v>-1621451.4316314284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-1621451.4316314284</v>
      </c>
      <c r="J831" s="444">
        <f t="array" ref="J831">IFERROR(INDEX('Retirement Calculator'!J:J,MATCH('Isaac 401k'!N831,'Retirement Calculator'!A:A,0),0),0)</f>
        <v>7820.4732791855868</v>
      </c>
      <c r="K831" s="444">
        <f t="shared" ca="1" si="79"/>
        <v>-6788.6329371275579</v>
      </c>
      <c r="L831" s="444">
        <f t="shared" ca="1" si="80"/>
        <v>-1636060.5378477415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-1636060.5378477415</v>
      </c>
      <c r="J832" s="444">
        <f t="array" ref="J832">IFERROR(INDEX('Retirement Calculator'!J:J,MATCH('Isaac 401k'!N832,'Retirement Calculator'!A:A,0),0),0)</f>
        <v>7820.4732791855868</v>
      </c>
      <c r="K832" s="444">
        <f t="shared" ca="1" si="79"/>
        <v>-6849.504213028863</v>
      </c>
      <c r="L832" s="444">
        <f t="shared" ca="1" si="80"/>
        <v>-1650730.5153399559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-1650730.5153399559</v>
      </c>
      <c r="J833" s="444">
        <f t="array" ref="J833">IFERROR(INDEX('Retirement Calculator'!J:J,MATCH('Isaac 401k'!N833,'Retirement Calculator'!A:A,0),0),0)</f>
        <v>7820.4732791855868</v>
      </c>
      <c r="K833" s="444">
        <f t="shared" ca="1" si="79"/>
        <v>-6910.6291192464223</v>
      </c>
      <c r="L833" s="444">
        <f t="shared" ca="1" si="80"/>
        <v>-1665461.617738388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-1665461.617738388</v>
      </c>
      <c r="J834" s="444">
        <f t="array" ref="J834">IFERROR(INDEX('Retirement Calculator'!J:J,MATCH('Isaac 401k'!N834,'Retirement Calculator'!A:A,0),0),0)</f>
        <v>7820.4732791855868</v>
      </c>
      <c r="K834" s="444">
        <f t="shared" ca="1" si="79"/>
        <v>-6972.0087125732234</v>
      </c>
      <c r="L834" s="444">
        <f t="shared" ca="1" si="80"/>
        <v>-1680254.0997301468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-1680254.0997301468</v>
      </c>
      <c r="J835" s="444">
        <f t="array" ref="J835">IFERROR(INDEX('Retirement Calculator'!J:J,MATCH('Isaac 401k'!N835,'Retirement Calculator'!A:A,0),0),0)</f>
        <v>7820.4732791855868</v>
      </c>
      <c r="K835" s="444">
        <f t="shared" ca="1" si="79"/>
        <v>-7033.6440542055516</v>
      </c>
      <c r="L835" s="444">
        <f t="shared" ca="1" si="80"/>
        <v>-1695108.217063538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-1695108.217063538</v>
      </c>
      <c r="J836" s="444">
        <f t="array" ref="J836">IFERROR(INDEX('Retirement Calculator'!J:J,MATCH('Isaac 401k'!N836,'Retirement Calculator'!A:A,0),0),0)</f>
        <v>7820.4732791855868</v>
      </c>
      <c r="K836" s="444">
        <f t="shared" ca="1" si="79"/>
        <v>-7095.5362097613479</v>
      </c>
      <c r="L836" s="444">
        <f t="shared" ca="1" si="80"/>
        <v>-1710024.226552485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-1710024.226552485</v>
      </c>
      <c r="J837" s="444">
        <f t="array" ref="J837">IFERROR(INDEX('Retirement Calculator'!J:J,MATCH('Isaac 401k'!N837,'Retirement Calculator'!A:A,0),0),0)</f>
        <v>7820.4732791855868</v>
      </c>
      <c r="K837" s="444">
        <f t="shared" ca="1" si="79"/>
        <v>-7157.6862492986284</v>
      </c>
      <c r="L837" s="444">
        <f t="shared" ca="1" si="80"/>
        <v>-1725002.3860809694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-1725002.3860809694</v>
      </c>
      <c r="J838" s="444">
        <f t="array" ref="J838">IFERROR(INDEX('Retirement Calculator'!J:J,MATCH('Isaac 401k'!N838,'Retirement Calculator'!A:A,0),0),0)</f>
        <v>7820.4732791855868</v>
      </c>
      <c r="K838" s="444">
        <f t="shared" ca="1" si="79"/>
        <v>-7220.0952473339785</v>
      </c>
      <c r="L838" s="444">
        <f t="shared" ca="1" si="80"/>
        <v>-1740042.9546074888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-1740042.9546074888</v>
      </c>
      <c r="J839" s="444">
        <f t="array" ref="J839">IFERROR(INDEX('Retirement Calculator'!J:J,MATCH('Isaac 401k'!N839,'Retirement Calculator'!A:A,0),0),0)</f>
        <v>7820.4732791855868</v>
      </c>
      <c r="K839" s="444">
        <f t="shared" ca="1" si="79"/>
        <v>-7282.7642828611433</v>
      </c>
      <c r="L839" s="444">
        <f t="shared" ca="1" si="80"/>
        <v>-1755146.1921695357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-1755146.1921695357</v>
      </c>
      <c r="J840" s="444">
        <f t="array" ref="J840">IFERROR(INDEX('Retirement Calculator'!J:J,MATCH('Isaac 401k'!N840,'Retirement Calculator'!A:A,0),0),0)</f>
        <v>7820.4732791855868</v>
      </c>
      <c r="K840" s="444">
        <f t="shared" ca="1" si="79"/>
        <v>-7345.6944393696722</v>
      </c>
      <c r="L840" s="444">
        <f t="shared" ca="1" si="80"/>
        <v>-1770312.359888091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-1770312.359888091</v>
      </c>
      <c r="J841" s="444">
        <f t="array" ref="J841">IFERROR(INDEX('Retirement Calculator'!J:J,MATCH('Isaac 401k'!N841,'Retirement Calculator'!A:A,0),0),0)</f>
        <v>7820.4732791855868</v>
      </c>
      <c r="K841" s="444">
        <f t="shared" ca="1" si="79"/>
        <v>-7408.8868048636523</v>
      </c>
      <c r="L841" s="444">
        <f t="shared" ca="1" si="80"/>
        <v>-1785541.7199721402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-1785541.7199721402</v>
      </c>
      <c r="J842" s="444">
        <f t="array" ref="J842">IFERROR(INDEX('Retirement Calculator'!J:J,MATCH('Isaac 401k'!N842,'Retirement Calculator'!A:A,0),0),0)</f>
        <v>7820.4732791855868</v>
      </c>
      <c r="K842" s="444">
        <f t="shared" ca="1" si="79"/>
        <v>-7472.3424718805227</v>
      </c>
      <c r="L842" s="444">
        <f t="shared" ca="1" si="80"/>
        <v>-1800834.5357232064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-1800834.5357232064</v>
      </c>
      <c r="J843" s="444">
        <f t="array" ref="J843">IFERROR(INDEX('Retirement Calculator'!J:J,MATCH('Isaac 401k'!N843,'Retirement Calculator'!A:A,0),0),0)</f>
        <v>7820.4732791855868</v>
      </c>
      <c r="K843" s="444">
        <f t="shared" ca="1" si="79"/>
        <v>-7536.0625375099671</v>
      </c>
      <c r="L843" s="444">
        <f t="shared" ca="1" si="80"/>
        <v>-1816191.0715399019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-1816191.0715399019</v>
      </c>
      <c r="J844" s="444">
        <f t="array" ref="J844">IFERROR(INDEX('Retirement Calculator'!J:J,MATCH('Isaac 401k'!N844,'Retirement Calculator'!A:A,0),0),0)</f>
        <v>7820.4732791855868</v>
      </c>
      <c r="K844" s="444">
        <f t="shared" ca="1" si="79"/>
        <v>-7600.0481034128643</v>
      </c>
      <c r="L844" s="444">
        <f t="shared" ca="1" si="80"/>
        <v>-1831611.5929225003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-1831611.5929225003</v>
      </c>
      <c r="J845" s="444">
        <f t="array" ref="J845">IFERROR(INDEX('Retirement Calculator'!J:J,MATCH('Isaac 401k'!N845,'Retirement Calculator'!A:A,0),0),0)</f>
        <v>7820.4732791855868</v>
      </c>
      <c r="K845" s="444">
        <f t="shared" ca="1" si="79"/>
        <v>-7664.3002758403582</v>
      </c>
      <c r="L845" s="444">
        <f t="shared" ca="1" si="80"/>
        <v>-1847096.3664775263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-1847096.3664775263</v>
      </c>
      <c r="J846" s="444">
        <f t="array" ref="J846">IFERROR(INDEX('Retirement Calculator'!J:J,MATCH('Isaac 401k'!N846,'Retirement Calculator'!A:A,0),0),0)</f>
        <v>7820.4732791855868</v>
      </c>
      <c r="K846" s="444">
        <f t="shared" ca="1" si="79"/>
        <v>-7728.8201656529645</v>
      </c>
      <c r="L846" s="444">
        <f t="shared" ca="1" si="80"/>
        <v>-1862645.6599223649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-1862645.6599223649</v>
      </c>
      <c r="J847" s="444">
        <f t="array" ref="J847">IFERROR(INDEX('Retirement Calculator'!J:J,MATCH('Isaac 401k'!N847,'Retirement Calculator'!A:A,0),0),0)</f>
        <v>7820.4732791855868</v>
      </c>
      <c r="K847" s="444">
        <f t="shared" ca="1" si="79"/>
        <v>-7793.6088883397942</v>
      </c>
      <c r="L847" s="444">
        <f t="shared" ca="1" si="80"/>
        <v>-1878259.7420898902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-1878259.7420898902</v>
      </c>
      <c r="J848" s="444">
        <f t="array" ref="J848">IFERROR(INDEX('Retirement Calculator'!J:J,MATCH('Isaac 401k'!N848,'Retirement Calculator'!A:A,0),0),0)</f>
        <v>7820.4732791855868</v>
      </c>
      <c r="K848" s="444">
        <f t="shared" ca="1" si="79"/>
        <v>-7858.6675640378153</v>
      </c>
      <c r="L848" s="444">
        <f t="shared" ca="1" si="80"/>
        <v>-1893938.8829331135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-1893938.8829331135</v>
      </c>
      <c r="J849" s="444">
        <f t="array" ref="J849">IFERROR(INDEX('Retirement Calculator'!J:J,MATCH('Isaac 401k'!N849,'Retirement Calculator'!A:A,0),0),0)</f>
        <v>7820.4732791855868</v>
      </c>
      <c r="K849" s="444">
        <f t="shared" ca="1" si="79"/>
        <v>-7923.9973175512459</v>
      </c>
      <c r="L849" s="444">
        <f t="shared" ca="1" si="80"/>
        <v>-1909683.3535298503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-1909683.3535298503</v>
      </c>
      <c r="J850" s="444">
        <f t="array" ref="J850">IFERROR(INDEX('Retirement Calculator'!J:J,MATCH('Isaac 401k'!N850,'Retirement Calculator'!A:A,0),0),0)</f>
        <v>7820.4732791855868</v>
      </c>
      <c r="K850" s="444">
        <f t="shared" ca="1" si="79"/>
        <v>-7989.5992783709826</v>
      </c>
      <c r="L850" s="444">
        <f t="shared" ca="1" si="80"/>
        <v>-1925493.4260874069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-1925493.4260874069</v>
      </c>
      <c r="J851" s="444">
        <f t="array" ref="J851">IFERROR(INDEX('Retirement Calculator'!J:J,MATCH('Isaac 401k'!N851,'Retirement Calculator'!A:A,0),0),0)</f>
        <v>7820.4732791855868</v>
      </c>
      <c r="K851" s="444">
        <f t="shared" ca="1" si="79"/>
        <v>-8055.4745806941355</v>
      </c>
      <c r="L851" s="444">
        <f t="shared" ca="1" si="80"/>
        <v>-1941369.3739472867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-1941369.3739472867</v>
      </c>
      <c r="J852" s="444">
        <f t="array" ref="J852">IFERROR(INDEX('Retirement Calculator'!J:J,MATCH('Isaac 401k'!N852,'Retirement Calculator'!A:A,0),0),0)</f>
        <v>7820.4732791855868</v>
      </c>
      <c r="K852" s="444">
        <f t="shared" ca="1" si="79"/>
        <v>-8121.624363443635</v>
      </c>
      <c r="L852" s="444">
        <f t="shared" ca="1" si="80"/>
        <v>-1957311.4715899159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-1957311.4715899159</v>
      </c>
      <c r="J853" s="444">
        <f t="array" ref="J853">IFERROR(INDEX('Retirement Calculator'!J:J,MATCH('Isaac 401k'!N853,'Retirement Calculator'!A:A,0),0),0)</f>
        <v>7820.4732791855868</v>
      </c>
      <c r="K853" s="444">
        <f t="shared" ca="1" si="79"/>
        <v>-8188.0497702879238</v>
      </c>
      <c r="L853" s="444">
        <f t="shared" ca="1" si="80"/>
        <v>-1973319.9946393894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-1973319.9946393894</v>
      </c>
      <c r="J854" s="444">
        <f t="array" ref="J854">IFERROR(INDEX('Retirement Calculator'!J:J,MATCH('Isaac 401k'!N854,'Retirement Calculator'!A:A,0),0),0)</f>
        <v>7820.4732791855868</v>
      </c>
      <c r="K854" s="444">
        <f t="shared" ca="1" si="79"/>
        <v>-8254.7519496607274</v>
      </c>
      <c r="L854" s="444">
        <f t="shared" ca="1" si="80"/>
        <v>-1989395.2198682358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-1989395.2198682358</v>
      </c>
      <c r="J855" s="444">
        <f t="array" ref="J855">IFERROR(INDEX('Retirement Calculator'!J:J,MATCH('Isaac 401k'!N855,'Retirement Calculator'!A:A,0),0),0)</f>
        <v>7820.4732791855868</v>
      </c>
      <c r="K855" s="444">
        <f t="shared" ca="1" si="79"/>
        <v>-8321.7320547809213</v>
      </c>
      <c r="L855" s="444">
        <f t="shared" ca="1" si="80"/>
        <v>-2005537.4252022023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-2005537.4252022023</v>
      </c>
      <c r="J856" s="444">
        <f t="array" ref="J856">IFERROR(INDEX('Retirement Calculator'!J:J,MATCH('Isaac 401k'!N856,'Retirement Calculator'!A:A,0),0),0)</f>
        <v>7820.4732791855868</v>
      </c>
      <c r="K856" s="444">
        <f t="shared" ca="1" si="79"/>
        <v>-8388.9912436724499</v>
      </c>
      <c r="L856" s="444">
        <f t="shared" ca="1" si="80"/>
        <v>-2021746.8897250604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-2021746.8897250604</v>
      </c>
      <c r="J857" s="444">
        <f t="array" ref="J857">IFERROR(INDEX('Retirement Calculator'!J:J,MATCH('Isaac 401k'!N857,'Retirement Calculator'!A:A,0),0),0)</f>
        <v>7820.4732791855868</v>
      </c>
      <c r="K857" s="444">
        <f t="shared" ca="1" si="79"/>
        <v>-8456.5306791843595</v>
      </c>
      <c r="L857" s="444">
        <f t="shared" ca="1" si="80"/>
        <v>-2038023.8936834303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-2038023.8936834303</v>
      </c>
      <c r="J858" s="444">
        <f t="array" ref="J858">IFERROR(INDEX('Retirement Calculator'!J:J,MATCH('Isaac 401k'!N858,'Retirement Calculator'!A:A,0),0),0)</f>
        <v>7820.4732791855868</v>
      </c>
      <c r="K858" s="444">
        <f t="shared" ca="1" si="79"/>
        <v>-8524.351529010899</v>
      </c>
      <c r="L858" s="444">
        <f t="shared" ca="1" si="80"/>
        <v>-2054368.7184916267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-2054368.7184916267</v>
      </c>
      <c r="J859" s="444">
        <f t="array" ref="J859">IFERROR(INDEX('Retirement Calculator'!J:J,MATCH('Isaac 401k'!N859,'Retirement Calculator'!A:A,0),0),0)</f>
        <v>7820.4732791855868</v>
      </c>
      <c r="K859" s="444">
        <f t="shared" ca="1" si="79"/>
        <v>-8592.4549657117168</v>
      </c>
      <c r="L859" s="444">
        <f t="shared" ca="1" si="80"/>
        <v>-2070781.6467365241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-2070781.6467365241</v>
      </c>
      <c r="J860" s="444">
        <f t="array" ref="J860">IFERROR(INDEX('Retirement Calculator'!J:J,MATCH('Isaac 401k'!N860,'Retirement Calculator'!A:A,0),0),0)</f>
        <v>7820.4732791855868</v>
      </c>
      <c r="K860" s="444">
        <f t="shared" ca="1" si="79"/>
        <v>-8660.8421667321236</v>
      </c>
      <c r="L860" s="444">
        <f t="shared" ca="1" si="80"/>
        <v>-2087262.9621824417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-2087262.9621824417</v>
      </c>
      <c r="J861" s="444">
        <f t="array" ref="J861">IFERROR(INDEX('Retirement Calculator'!J:J,MATCH('Isaac 401k'!N861,'Retirement Calculator'!A:A,0),0),0)</f>
        <v>7820.4732791855868</v>
      </c>
      <c r="K861" s="444">
        <f t="shared" ca="1" si="79"/>
        <v>-8729.5143144234462</v>
      </c>
      <c r="L861" s="444">
        <f t="shared" ca="1" si="80"/>
        <v>-2103812.9497760506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-2103812.9497760506</v>
      </c>
      <c r="J862" s="444">
        <f t="array" ref="J862">IFERROR(INDEX('Retirement Calculator'!J:J,MATCH('Isaac 401k'!N862,'Retirement Calculator'!A:A,0),0),0)</f>
        <v>7820.4732791855868</v>
      </c>
      <c r="K862" s="444">
        <f t="shared" ca="1" si="79"/>
        <v>-8798.4725960634842</v>
      </c>
      <c r="L862" s="444">
        <f t="shared" ca="1" si="80"/>
        <v>-2120431.8956512995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-2120431.8956512995</v>
      </c>
      <c r="J863" s="444">
        <f t="array" ref="J863">IFERROR(INDEX('Retirement Calculator'!J:J,MATCH('Isaac 401k'!N863,'Retirement Calculator'!A:A,0),0),0)</f>
        <v>7820.4732791855868</v>
      </c>
      <c r="K863" s="444">
        <f t="shared" ca="1" si="79"/>
        <v>-8867.7182038770206</v>
      </c>
      <c r="L863" s="444">
        <f t="shared" ca="1" si="80"/>
        <v>-2137120.0871343622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-2137120.0871343622</v>
      </c>
      <c r="J864" s="444">
        <f t="array" ref="J864">IFERROR(INDEX('Retirement Calculator'!J:J,MATCH('Isaac 401k'!N864,'Retirement Calculator'!A:A,0),0),0)</f>
        <v>7820.4732791855868</v>
      </c>
      <c r="K864" s="444">
        <f t="shared" ca="1" si="79"/>
        <v>-8937.2523350564497</v>
      </c>
      <c r="L864" s="444">
        <f t="shared" ca="1" si="80"/>
        <v>-2153877.8127486045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-2153877.8127486045</v>
      </c>
      <c r="J865" s="444">
        <f t="array" ref="J865">IFERROR(INDEX('Retirement Calculator'!J:J,MATCH('Isaac 401k'!N865,'Retirement Calculator'!A:A,0),0),0)</f>
        <v>7820.4732791855868</v>
      </c>
      <c r="K865" s="444">
        <f t="shared" ca="1" si="79"/>
        <v>-9007.0761917824584</v>
      </c>
      <c r="L865" s="444">
        <f t="shared" ca="1" si="80"/>
        <v>-2170705.3622195725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-2170705.3622195725</v>
      </c>
      <c r="J866" s="444">
        <f t="array" ref="J866">IFERROR(INDEX('Retirement Calculator'!J:J,MATCH('Isaac 401k'!N866,'Retirement Calculator'!A:A,0),0),0)</f>
        <v>7820.4732791855868</v>
      </c>
      <c r="K866" s="444">
        <f t="shared" ca="1" si="79"/>
        <v>-9077.1909812448248</v>
      </c>
      <c r="L866" s="444">
        <f t="shared" ca="1" si="80"/>
        <v>-2187603.0264800028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-2187603.0264800028</v>
      </c>
      <c r="J867" s="444">
        <f t="array" ref="J867">IFERROR(INDEX('Retirement Calculator'!J:J,MATCH('Isaac 401k'!N867,'Retirement Calculator'!A:A,0),0),0)</f>
        <v>7820.4732791855868</v>
      </c>
      <c r="K867" s="444">
        <f t="shared" ca="1" si="79"/>
        <v>-9147.5979156632857</v>
      </c>
      <c r="L867" s="444">
        <f t="shared" ca="1" si="80"/>
        <v>-2204571.0976748518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-2204571.0976748518</v>
      </c>
      <c r="J868" s="444">
        <f t="array" ref="J868">IFERROR(INDEX('Retirement Calculator'!J:J,MATCH('Isaac 401k'!N868,'Retirement Calculator'!A:A,0),0),0)</f>
        <v>7820.4732791855868</v>
      </c>
      <c r="K868" s="444">
        <f t="shared" ca="1" si="79"/>
        <v>-9218.2982123084894</v>
      </c>
      <c r="L868" s="444">
        <f t="shared" ca="1" si="80"/>
        <v>-2221609.8691663458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-2221609.8691663458</v>
      </c>
      <c r="J869" s="444">
        <f t="array" ref="J869">IFERROR(INDEX('Retirement Calculator'!J:J,MATCH('Isaac 401k'!N869,'Retirement Calculator'!A:A,0),0),0)</f>
        <v>7820.4732791855868</v>
      </c>
      <c r="K869" s="444">
        <f t="shared" ca="1" si="79"/>
        <v>-9289.293093523047</v>
      </c>
      <c r="L869" s="444">
        <f t="shared" ca="1" si="80"/>
        <v>-2238719.6355390544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-2238719.6355390544</v>
      </c>
      <c r="J870" s="444">
        <f t="array" ref="J870">IFERROR(INDEX('Retirement Calculator'!J:J,MATCH('Isaac 401k'!N870,'Retirement Calculator'!A:A,0),0),0)</f>
        <v>7820.4732791855868</v>
      </c>
      <c r="K870" s="444">
        <f t="shared" ca="1" si="79"/>
        <v>-9360.5837867426671</v>
      </c>
      <c r="L870" s="444">
        <f t="shared" ca="1" si="80"/>
        <v>-2255900.6926049828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-2255900.6926049828</v>
      </c>
      <c r="J871" s="444">
        <f t="array" ref="J871">IFERROR(INDEX('Retirement Calculator'!J:J,MATCH('Isaac 401k'!N871,'Retirement Calculator'!A:A,0),0),0)</f>
        <v>7820.4732791855868</v>
      </c>
      <c r="K871" s="444">
        <f t="shared" ca="1" si="79"/>
        <v>-9432.1715245173673</v>
      </c>
      <c r="L871" s="444">
        <f t="shared" ca="1" si="80"/>
        <v>-2273153.3374086856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-2273153.3374086856</v>
      </c>
      <c r="J872" s="444">
        <f t="array" ref="J872">IFERROR(INDEX('Retirement Calculator'!J:J,MATCH('Isaac 401k'!N872,'Retirement Calculator'!A:A,0),0),0)</f>
        <v>7820.4732791855868</v>
      </c>
      <c r="K872" s="444">
        <f t="shared" ca="1" si="79"/>
        <v>-9504.0575445327959</v>
      </c>
      <c r="L872" s="444">
        <f t="shared" ca="1" si="80"/>
        <v>-2290477.8682324039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-2290477.8682324039</v>
      </c>
      <c r="J873" s="444">
        <f t="array" ref="J873">IFERROR(INDEX('Retirement Calculator'!J:J,MATCH('Isaac 401k'!N873,'Retirement Calculator'!A:A,0),0),0)</f>
        <v>7820.4732791855868</v>
      </c>
      <c r="K873" s="444">
        <f t="shared" ca="1" si="79"/>
        <v>-9576.2430896316218</v>
      </c>
      <c r="L873" s="444">
        <f t="shared" ca="1" si="80"/>
        <v>-2307874.5846012211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-2307874.5846012211</v>
      </c>
      <c r="J874" s="444">
        <f t="array" ref="J874">IFERROR(INDEX('Retirement Calculator'!J:J,MATCH('Isaac 401k'!N874,'Retirement Calculator'!A:A,0),0),0)</f>
        <v>7820.4732791855868</v>
      </c>
      <c r="K874" s="444">
        <f t="shared" ca="1" si="79"/>
        <v>-9648.7294078350278</v>
      </c>
      <c r="L874" s="444">
        <f t="shared" ca="1" si="80"/>
        <v>-2325343.7872882416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-2325343.7872882416</v>
      </c>
      <c r="J875" s="444">
        <f t="array" ref="J875">IFERROR(INDEX('Retirement Calculator'!J:J,MATCH('Isaac 401k'!N875,'Retirement Calculator'!A:A,0),0),0)</f>
        <v>7820.4732791855868</v>
      </c>
      <c r="K875" s="444">
        <f t="shared" ca="1" si="79"/>
        <v>-9721.5177523642797</v>
      </c>
      <c r="L875" s="444">
        <f t="shared" ca="1" si="80"/>
        <v>-2342885.7783197914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-2342885.7783197914</v>
      </c>
      <c r="J876" s="444">
        <f t="array" ref="J876">IFERROR(INDEX('Retirement Calculator'!J:J,MATCH('Isaac 401k'!N876,'Retirement Calculator'!A:A,0),0),0)</f>
        <v>7820.4732791855868</v>
      </c>
      <c r="K876" s="444">
        <f t="shared" ca="1" si="79"/>
        <v>-9794.6093816624034</v>
      </c>
      <c r="L876" s="444">
        <f t="shared" ca="1" si="80"/>
        <v>-2360500.8609806392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-2360500.8609806392</v>
      </c>
      <c r="J877" s="444">
        <f t="array" ref="J877">IFERROR(INDEX('Retirement Calculator'!J:J,MATCH('Isaac 401k'!N877,'Retirement Calculator'!A:A,0),0),0)</f>
        <v>7820.4732791855868</v>
      </c>
      <c r="K877" s="444">
        <f t="shared" ca="1" si="79"/>
        <v>-9868.0055594159367</v>
      </c>
      <c r="L877" s="444">
        <f t="shared" ca="1" si="80"/>
        <v>-2378189.3398192408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-2378189.3398192408</v>
      </c>
      <c r="J878" s="444">
        <f t="array" ref="J878">IFERROR(INDEX('Retirement Calculator'!J:J,MATCH('Isaac 401k'!N878,'Retirement Calculator'!A:A,0),0),0)</f>
        <v>7820.4732791855868</v>
      </c>
      <c r="K878" s="444">
        <f t="shared" ca="1" si="79"/>
        <v>-9941.7075545767766</v>
      </c>
      <c r="L878" s="444">
        <f t="shared" ca="1" si="80"/>
        <v>-2395951.5206530034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-2395951.5206530034</v>
      </c>
      <c r="J879" s="444">
        <f t="array" ref="J879">IFERROR(INDEX('Retirement Calculator'!J:J,MATCH('Isaac 401k'!N879,'Retirement Calculator'!A:A,0),0),0)</f>
        <v>7820.4732791855868</v>
      </c>
      <c r="K879" s="444">
        <f t="shared" ca="1" si="79"/>
        <v>-10015.716641384121</v>
      </c>
      <c r="L879" s="444">
        <f t="shared" ca="1" si="80"/>
        <v>-2413787.7105735731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-2413787.7105735731</v>
      </c>
      <c r="J880" s="444">
        <f t="array" ref="J880">IFERROR(INDEX('Retirement Calculator'!J:J,MATCH('Isaac 401k'!N880,'Retirement Calculator'!A:A,0),0),0)</f>
        <v>7820.4732791855868</v>
      </c>
      <c r="K880" s="444">
        <f t="shared" ca="1" si="79"/>
        <v>-10090.034099386494</v>
      </c>
      <c r="L880" s="444">
        <f t="shared" ca="1" si="80"/>
        <v>-2431698.2179521453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-2431698.2179521453</v>
      </c>
      <c r="J881" s="444">
        <f t="array" ref="J881">IFERROR(INDEX('Retirement Calculator'!J:J,MATCH('Isaac 401k'!N881,'Retirement Calculator'!A:A,0),0),0)</f>
        <v>7820.4732791855868</v>
      </c>
      <c r="K881" s="444">
        <f t="shared" ca="1" si="79"/>
        <v>-10164.661213463878</v>
      </c>
      <c r="L881" s="444">
        <f t="shared" ca="1" si="80"/>
        <v>-2449683.352444795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-2449683.352444795</v>
      </c>
      <c r="J882" s="444">
        <f t="array" ref="J882">IFERROR(INDEX('Retirement Calculator'!J:J,MATCH('Isaac 401k'!N882,'Retirement Calculator'!A:A,0),0),0)</f>
        <v>7820.4732791855868</v>
      </c>
      <c r="K882" s="444">
        <f t="shared" ca="1" si="79"/>
        <v>-10239.599273849919</v>
      </c>
      <c r="L882" s="444">
        <f t="shared" ca="1" si="80"/>
        <v>-2467743.4249978303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-2467743.4249978303</v>
      </c>
      <c r="J883" s="444">
        <f t="array" ref="J883">IFERROR(INDEX('Retirement Calculator'!J:J,MATCH('Isaac 401k'!N883,'Retirement Calculator'!A:A,0),0),0)</f>
        <v>7820.4732791855868</v>
      </c>
      <c r="K883" s="444">
        <f t="shared" ca="1" si="79"/>
        <v>-10314.849576154233</v>
      </c>
      <c r="L883" s="444">
        <f t="shared" ca="1" si="80"/>
        <v>-2485878.7478531701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-2485878.7478531701</v>
      </c>
      <c r="J884" s="444">
        <f t="array" ref="J884">IFERROR(INDEX('Retirement Calculator'!J:J,MATCH('Isaac 401k'!N884,'Retirement Calculator'!A:A,0),0),0)</f>
        <v>7820.4732791855868</v>
      </c>
      <c r="K884" s="444">
        <f t="shared" ca="1" si="79"/>
        <v>-10390.413421384816</v>
      </c>
      <c r="L884" s="444">
        <f t="shared" ca="1" si="80"/>
        <v>-2504089.6345537407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-2504089.6345537407</v>
      </c>
      <c r="J885" s="444">
        <f t="array" ref="J885">IFERROR(INDEX('Retirement Calculator'!J:J,MATCH('Isaac 401k'!N885,'Retirement Calculator'!A:A,0),0),0)</f>
        <v>7820.4732791855868</v>
      </c>
      <c r="K885" s="444">
        <f t="shared" ca="1" si="79"/>
        <v>-10466.292115970526</v>
      </c>
      <c r="L885" s="444">
        <f t="shared" ca="1" si="80"/>
        <v>-2522376.3999488968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-2522376.3999488968</v>
      </c>
      <c r="J886" s="444">
        <f t="array" ref="J886">IFERROR(INDEX('Retirement Calculator'!J:J,MATCH('Isaac 401k'!N886,'Retirement Calculator'!A:A,0),0),0)</f>
        <v>7820.4732791855868</v>
      </c>
      <c r="K886" s="444">
        <f t="shared" ca="1" si="79"/>
        <v>-10542.486971783677</v>
      </c>
      <c r="L886" s="444">
        <f t="shared" ca="1" si="80"/>
        <v>-2540739.3601998659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-2540739.3601998659</v>
      </c>
      <c r="J887" s="444">
        <f t="array" ref="J887">IFERROR(INDEX('Retirement Calculator'!J:J,MATCH('Isaac 401k'!N887,'Retirement Calculator'!A:A,0),0),0)</f>
        <v>7820.4732791855868</v>
      </c>
      <c r="K887" s="444">
        <f t="shared" ca="1" si="79"/>
        <v>-10618.999306162714</v>
      </c>
      <c r="L887" s="444">
        <f t="shared" ca="1" si="80"/>
        <v>-2559178.8327852143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-2559178.8327852143</v>
      </c>
      <c r="J888" s="444">
        <f t="array" ref="J888">IFERROR(INDEX('Retirement Calculator'!J:J,MATCH('Isaac 401k'!N888,'Retirement Calculator'!A:A,0),0),0)</f>
        <v>7820.4732791855868</v>
      </c>
      <c r="K888" s="444">
        <f t="shared" ca="1" si="79"/>
        <v>-10695.830441934999</v>
      </c>
      <c r="L888" s="444">
        <f t="shared" ca="1" si="80"/>
        <v>-2577695.1365063349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-2577695.1365063349</v>
      </c>
      <c r="J889" s="444">
        <f t="array" ref="J889">IFERROR(INDEX('Retirement Calculator'!J:J,MATCH('Isaac 401k'!N889,'Retirement Calculator'!A:A,0),0),0)</f>
        <v>7820.4732791855868</v>
      </c>
      <c r="K889" s="444">
        <f t="shared" ca="1" si="79"/>
        <v>-10772.981707439669</v>
      </c>
      <c r="L889" s="444">
        <f t="shared" ca="1" si="80"/>
        <v>-2596288.5914929602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-2596288.5914929602</v>
      </c>
      <c r="J890" s="444">
        <f t="array" ref="J890">IFERROR(INDEX('Retirement Calculator'!J:J,MATCH('Isaac 401k'!N890,'Retirement Calculator'!A:A,0),0),0)</f>
        <v>7820.4732791855868</v>
      </c>
      <c r="K890" s="444">
        <f t="shared" ca="1" si="79"/>
        <v>-10850.454436550608</v>
      </c>
      <c r="L890" s="444">
        <f t="shared" ca="1" si="80"/>
        <v>-2614959.5192086962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-2614959.5192086962</v>
      </c>
      <c r="J891" s="444">
        <f t="array" ref="J891">IFERROR(INDEX('Retirement Calculator'!J:J,MATCH('Isaac 401k'!N891,'Retirement Calculator'!A:A,0),0),0)</f>
        <v>7820.4732791855868</v>
      </c>
      <c r="K891" s="444">
        <f t="shared" ca="1" si="79"/>
        <v>-10928.249968699507</v>
      </c>
      <c r="L891" s="444">
        <f t="shared" ca="1" si="80"/>
        <v>-2633708.2424565814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-2633708.2424565814</v>
      </c>
      <c r="J892" s="444">
        <f t="array" ref="J892">IFERROR(INDEX('Retirement Calculator'!J:J,MATCH('Isaac 401k'!N892,'Retirement Calculator'!A:A,0),0),0)</f>
        <v>7820.4732791855868</v>
      </c>
      <c r="K892" s="444">
        <f t="shared" ca="1" si="79"/>
        <v>-11006.36964889903</v>
      </c>
      <c r="L892" s="444">
        <f t="shared" ca="1" si="80"/>
        <v>-2652535.085384666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-2652535.085384666</v>
      </c>
      <c r="J893" s="444">
        <f t="array" ref="J893">IFERROR(INDEX('Retirement Calculator'!J:J,MATCH('Isaac 401k'!N893,'Retirement Calculator'!A:A,0),0),0)</f>
        <v>7820.4732791855868</v>
      </c>
      <c r="K893" s="444">
        <f t="shared" ca="1" si="79"/>
        <v>-11084.814827766048</v>
      </c>
      <c r="L893" s="444">
        <f t="shared" ca="1" si="80"/>
        <v>-2671440.3734916179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-2671440.3734916179</v>
      </c>
      <c r="J894" s="444">
        <f t="array" ref="J894">IFERROR(INDEX('Retirement Calculator'!J:J,MATCH('Isaac 401k'!N894,'Retirement Calculator'!A:A,0),0),0)</f>
        <v>7820.4732791855868</v>
      </c>
      <c r="K894" s="444">
        <f t="shared" ca="1" si="79"/>
        <v>-11163.586861545014</v>
      </c>
      <c r="L894" s="444">
        <f t="shared" ca="1" si="80"/>
        <v>-2690424.4336323487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-2690424.4336323487</v>
      </c>
      <c r="J895" s="444">
        <f t="array" ref="J895">IFERROR(INDEX('Retirement Calculator'!J:J,MATCH('Isaac 401k'!N895,'Retirement Calculator'!A:A,0),0),0)</f>
        <v>7820.4732791855868</v>
      </c>
      <c r="K895" s="444">
        <f t="shared" ca="1" si="79"/>
        <v>-11242.687112131392</v>
      </c>
      <c r="L895" s="444">
        <f t="shared" ca="1" si="80"/>
        <v>-2709487.5940236659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-2709487.5940236659</v>
      </c>
      <c r="J896" s="444">
        <f t="array" ref="J896">IFERROR(INDEX('Retirement Calculator'!J:J,MATCH('Isaac 401k'!N896,'Retirement Calculator'!A:A,0),0),0)</f>
        <v>7820.4732791855868</v>
      </c>
      <c r="K896" s="444">
        <f t="shared" ca="1" si="79"/>
        <v>-11322.116947095214</v>
      </c>
      <c r="L896" s="444">
        <f t="shared" ca="1" si="80"/>
        <v>-2728630.1842499468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-2728630.1842499468</v>
      </c>
      <c r="J897" s="444">
        <f t="array" ref="J897">IFERROR(INDEX('Retirement Calculator'!J:J,MATCH('Isaac 401k'!N897,'Retirement Calculator'!A:A,0),0),0)</f>
        <v>7820.4732791855868</v>
      </c>
      <c r="K897" s="444">
        <f t="shared" ca="1" si="79"/>
        <v>-11401.877739704718</v>
      </c>
      <c r="L897" s="444">
        <f t="shared" ca="1" si="80"/>
        <v>-2747852.5352688371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-2747852.5352688371</v>
      </c>
      <c r="J898" s="444">
        <f t="array" ref="J898">IFERROR(INDEX('Retirement Calculator'!J:J,MATCH('Isaac 401k'!N898,'Retirement Calculator'!A:A,0),0),0)</f>
        <v>7820.4732791855868</v>
      </c>
      <c r="K898" s="444">
        <f t="shared" ca="1" si="79"/>
        <v>-11481.970868950095</v>
      </c>
      <c r="L898" s="444">
        <f t="shared" ca="1" si="80"/>
        <v>-2767154.979416973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-2767154.979416973</v>
      </c>
      <c r="J899" s="444">
        <f t="array" ref="J899">IFERROR(INDEX('Retirement Calculator'!J:J,MATCH('Isaac 401k'!N899,'Retirement Calculator'!A:A,0),0),0)</f>
        <v>7820.4732791855868</v>
      </c>
      <c r="K899" s="444">
        <f t="shared" ca="1" si="79"/>
        <v>-11562.397719567327</v>
      </c>
      <c r="L899" s="444">
        <f t="shared" ca="1" si="80"/>
        <v>-2786537.8504157257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-2786537.8504157257</v>
      </c>
      <c r="J900" s="444">
        <f t="array" ref="J900">IFERROR(INDEX('Retirement Calculator'!J:J,MATCH('Isaac 401k'!N900,'Retirement Calculator'!A:A,0),0),0)</f>
        <v>7820.4732791855868</v>
      </c>
      <c r="K900" s="444">
        <f t="shared" ca="1" si="79"/>
        <v>-11643.159682062131</v>
      </c>
      <c r="L900" s="444">
        <f t="shared" ca="1" si="80"/>
        <v>-2806001.4833769733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-2806001.4833769733</v>
      </c>
      <c r="J901" s="444">
        <f t="array" ref="J901">IFERROR(INDEX('Retirement Calculator'!J:J,MATCH('Isaac 401k'!N901,'Retirement Calculator'!A:A,0),0),0)</f>
        <v>7820.4732791855868</v>
      </c>
      <c r="K901" s="444">
        <f t="shared" ca="1" si="79"/>
        <v>-11724.258152733995</v>
      </c>
      <c r="L901" s="444">
        <f t="shared" ca="1" si="80"/>
        <v>-2825546.2148088929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-2825546.2148088929</v>
      </c>
      <c r="J902" s="444">
        <f t="array" ref="J902">IFERROR(INDEX('Retirement Calculator'!J:J,MATCH('Isaac 401k'!N902,'Retirement Calculator'!A:A,0),0),0)</f>
        <v>7820.4732791855868</v>
      </c>
      <c r="K902" s="444">
        <f t="shared" ca="1" si="79"/>
        <v>-11805.694533700327</v>
      </c>
      <c r="L902" s="444">
        <f t="shared" ca="1" si="80"/>
        <v>-2845172.3826217786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-2845172.3826217786</v>
      </c>
      <c r="J903" s="444">
        <f t="array" ref="J903">IFERROR(INDEX('Retirement Calculator'!J:J,MATCH('Isaac 401k'!N903,'Retirement Calculator'!A:A,0),0),0)</f>
        <v>7820.4732791855868</v>
      </c>
      <c r="K903" s="444">
        <f t="shared" ca="1" si="79"/>
        <v>-11887.470232920685</v>
      </c>
      <c r="L903" s="444">
        <f t="shared" ca="1" si="80"/>
        <v>-2864880.326133885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-2864880.326133885</v>
      </c>
      <c r="J904" s="444">
        <f t="array" ref="J904">IFERROR(INDEX('Retirement Calculator'!J:J,MATCH('Isaac 401k'!N904,'Retirement Calculator'!A:A,0),0),0)</f>
        <v>7820.4732791855868</v>
      </c>
      <c r="K904" s="444">
        <f t="shared" ca="1" si="79"/>
        <v>-11969.586664221128</v>
      </c>
      <c r="L904" s="444">
        <f t="shared" ca="1" si="80"/>
        <v>-2884670.3860772918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-2884670.3860772918</v>
      </c>
      <c r="J905" s="444">
        <f t="array" ref="J905">IFERROR(INDEX('Retirement Calculator'!J:J,MATCH('Isaac 401k'!N905,'Retirement Calculator'!A:A,0),0),0)</f>
        <v>7820.4732791855868</v>
      </c>
      <c r="K905" s="444">
        <f t="shared" ca="1" si="79"/>
        <v>-12052.045247318656</v>
      </c>
      <c r="L905" s="444">
        <f t="shared" ca="1" si="80"/>
        <v>-2904542.9046037961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-2904542.9046037961</v>
      </c>
      <c r="J906" s="444">
        <f t="array" ref="J906">IFERROR(INDEX('Retirement Calculator'!J:J,MATCH('Isaac 401k'!N906,'Retirement Calculator'!A:A,0),0),0)</f>
        <v>7820.4732791855868</v>
      </c>
      <c r="K906" s="444">
        <f t="shared" ca="1" si="79"/>
        <v>-12134.847407845757</v>
      </c>
      <c r="L906" s="444">
        <f t="shared" ca="1" si="80"/>
        <v>-2924498.2252908275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-2924498.2252908275</v>
      </c>
      <c r="J907" s="444">
        <f t="array" ref="J907">IFERROR(INDEX('Retirement Calculator'!J:J,MATCH('Isaac 401k'!N907,'Retirement Calculator'!A:A,0),0),0)</f>
        <v>7820.4732791855868</v>
      </c>
      <c r="K907" s="444">
        <f t="shared" ca="1" si="79"/>
        <v>-12217.994577375055</v>
      </c>
      <c r="L907" s="444">
        <f t="shared" ca="1" si="80"/>
        <v>-2944536.6931473883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-2944536.6931473883</v>
      </c>
      <c r="J908" s="444">
        <f t="array" ref="J908">IFERROR(INDEX('Retirement Calculator'!J:J,MATCH('Isaac 401k'!N908,'Retirement Calculator'!A:A,0),0),0)</f>
        <v>7820.4732791855868</v>
      </c>
      <c r="K908" s="444">
        <f t="shared" ca="1" si="79"/>
        <v>-12301.488193444058</v>
      </c>
      <c r="L908" s="444">
        <f t="shared" ca="1" si="80"/>
        <v>-2964658.6546200179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-2964658.6546200179</v>
      </c>
      <c r="J909" s="444">
        <f t="array" ref="J909">IFERROR(INDEX('Retirement Calculator'!J:J,MATCH('Isaac 401k'!N909,'Retirement Calculator'!A:A,0),0),0)</f>
        <v>7820.4732791855868</v>
      </c>
      <c r="K909" s="444">
        <f t="shared" ca="1" si="79"/>
        <v>-12385.329699580014</v>
      </c>
      <c r="L909" s="444">
        <f t="shared" ca="1" si="80"/>
        <v>-2984864.4575987835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-2984864.4575987835</v>
      </c>
      <c r="J910" s="444">
        <f t="array" ref="J910">IFERROR(INDEX('Retirement Calculator'!J:J,MATCH('Isaac 401k'!N910,'Retirement Calculator'!A:A,0),0),0)</f>
        <v>7820.4732791855868</v>
      </c>
      <c r="K910" s="444">
        <f t="shared" ca="1" si="79"/>
        <v>-12469.520545324871</v>
      </c>
      <c r="L910" s="444">
        <f t="shared" ca="1" si="80"/>
        <v>-3005154.4514232939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-3005154.4514232939</v>
      </c>
      <c r="J911" s="444">
        <f t="array" ref="J911">IFERROR(INDEX('Retirement Calculator'!J:J,MATCH('Isaac 401k'!N911,'Retirement Calculator'!A:A,0),0),0)</f>
        <v>7820.4732791855868</v>
      </c>
      <c r="K911" s="444">
        <f t="shared" ca="1" si="79"/>
        <v>-12554.062186260331</v>
      </c>
      <c r="L911" s="444">
        <f t="shared" ca="1" si="80"/>
        <v>-3025528.9868887397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-3025528.9868887397</v>
      </c>
      <c r="J912" s="444">
        <f t="array" ref="J912">IFERROR(INDEX('Retirement Calculator'!J:J,MATCH('Isaac 401k'!N912,'Retirement Calculator'!A:A,0),0),0)</f>
        <v>7820.4732791855868</v>
      </c>
      <c r="K912" s="444">
        <f t="shared" ca="1" si="79"/>
        <v>-12638.956084033021</v>
      </c>
      <c r="L912" s="444">
        <f t="shared" ca="1" si="80"/>
        <v>-3045988.4162519583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-3045988.4162519583</v>
      </c>
      <c r="J913" s="444">
        <f t="array" ref="J913">IFERROR(INDEX('Retirement Calculator'!J:J,MATCH('Isaac 401k'!N913,'Retirement Calculator'!A:A,0),0),0)</f>
        <v>7820.4732791855868</v>
      </c>
      <c r="K913" s="444">
        <f t="shared" ca="1" si="79"/>
        <v>-12724.203706379767</v>
      </c>
      <c r="L913" s="444">
        <f t="shared" ca="1" si="80"/>
        <v>-3066533.0932375239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-3066533.0932375239</v>
      </c>
      <c r="J914" s="444">
        <f t="array" ref="J914">IFERROR(INDEX('Retirement Calculator'!J:J,MATCH('Isaac 401k'!N914,'Retirement Calculator'!A:A,0),0),0)</f>
        <v>7820.4732791855868</v>
      </c>
      <c r="K914" s="444">
        <f t="shared" ca="1" si="79"/>
        <v>-12809.806527152956</v>
      </c>
      <c r="L914" s="444">
        <f t="shared" ca="1" si="80"/>
        <v>-3087163.3730438626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-3087163.3730438626</v>
      </c>
      <c r="J915" s="444">
        <f t="array" ref="J915">IFERROR(INDEX('Retirement Calculator'!J:J,MATCH('Isaac 401k'!N915,'Retirement Calculator'!A:A,0),0),0)</f>
        <v>7820.4732791855868</v>
      </c>
      <c r="K915" s="444">
        <f t="shared" ca="1" si="79"/>
        <v>-12895.766026346035</v>
      </c>
      <c r="L915" s="444">
        <f t="shared" ca="1" si="80"/>
        <v>-3107879.6123493942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-3107879.6123493942</v>
      </c>
      <c r="J916" s="444">
        <f t="array" ref="J916">IFERROR(INDEX('Retirement Calculator'!J:J,MATCH('Isaac 401k'!N916,'Retirement Calculator'!A:A,0),0),0)</f>
        <v>7820.4732791855868</v>
      </c>
      <c r="K916" s="444">
        <f t="shared" ca="1" si="79"/>
        <v>-12982.083690119083</v>
      </c>
      <c r="L916" s="444">
        <f t="shared" ca="1" si="80"/>
        <v>-3128682.1693186988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-3128682.1693186988</v>
      </c>
      <c r="J917" s="444">
        <f t="array" ref="J917">IFERROR(INDEX('Retirement Calculator'!J:J,MATCH('Isaac 401k'!N917,'Retirement Calculator'!A:A,0),0),0)</f>
        <v>7820.4732791855868</v>
      </c>
      <c r="K917" s="444">
        <f t="shared" ca="1" si="79"/>
        <v>-13068.761010824519</v>
      </c>
      <c r="L917" s="444">
        <f t="shared" ca="1" si="80"/>
        <v>-3149571.4036087091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-3149571.4036087091</v>
      </c>
      <c r="J918" s="444">
        <f t="array" ref="J918">IFERROR(INDEX('Retirement Calculator'!J:J,MATCH('Isaac 401k'!N918,'Retirement Calculator'!A:A,0),0),0)</f>
        <v>7820.4732791855868</v>
      </c>
      <c r="K918" s="444">
        <f t="shared" ca="1" si="79"/>
        <v>-13155.799487032895</v>
      </c>
      <c r="L918" s="444">
        <f t="shared" ca="1" si="80"/>
        <v>-3170547.6763749276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-3170547.6763749276</v>
      </c>
      <c r="J919" s="444">
        <f t="array" ref="J919">IFERROR(INDEX('Retirement Calculator'!J:J,MATCH('Isaac 401k'!N919,'Retirement Calculator'!A:A,0),0),0)</f>
        <v>7820.4732791855868</v>
      </c>
      <c r="K919" s="444">
        <f t="shared" ca="1" si="79"/>
        <v>-13243.200623558805</v>
      </c>
      <c r="L919" s="444">
        <f t="shared" ca="1" si="80"/>
        <v>-3191611.3502776721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-3191611.3502776721</v>
      </c>
      <c r="J920" s="444">
        <f t="array" ref="J920">IFERROR(INDEX('Retirement Calculator'!J:J,MATCH('Isaac 401k'!N920,'Retirement Calculator'!A:A,0),0),0)</f>
        <v>7820.4732791855868</v>
      </c>
      <c r="K920" s="444">
        <f t="shared" ca="1" si="79"/>
        <v>-13330.965931486906</v>
      </c>
      <c r="L920" s="444">
        <f t="shared" ca="1" si="80"/>
        <v>-3212762.7894883445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-3212762.7894883445</v>
      </c>
      <c r="J921" s="444">
        <f t="array" ref="J921">IFERROR(INDEX('Retirement Calculator'!J:J,MATCH('Isaac 401k'!N921,'Retirement Calculator'!A:A,0),0),0)</f>
        <v>7820.4732791855868</v>
      </c>
      <c r="K921" s="444">
        <f t="shared" ca="1" si="79"/>
        <v>-13419.096928198041</v>
      </c>
      <c r="L921" s="444">
        <f t="shared" ca="1" si="80"/>
        <v>-3234002.3596957279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-3234002.3596957279</v>
      </c>
      <c r="J922" s="444">
        <f t="array" ref="J922">IFERROR(INDEX('Retirement Calculator'!J:J,MATCH('Isaac 401k'!N922,'Retirement Calculator'!A:A,0),0),0)</f>
        <v>7820.4732791855868</v>
      </c>
      <c r="K922" s="444">
        <f t="shared" ca="1" si="79"/>
        <v>-13507.595137395472</v>
      </c>
      <c r="L922" s="444">
        <f t="shared" ca="1" si="80"/>
        <v>-3255330.428112309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-3255330.428112309</v>
      </c>
      <c r="J923" s="444">
        <f t="array" ref="J923">IFERROR(INDEX('Retirement Calculator'!J:J,MATCH('Isaac 401k'!N923,'Retirement Calculator'!A:A,0),0),0)</f>
        <v>7820.4732791855868</v>
      </c>
      <c r="K923" s="444">
        <f t="shared" ca="1" si="79"/>
        <v>-13596.462089131228</v>
      </c>
      <c r="L923" s="444">
        <f t="shared" ca="1" si="80"/>
        <v>-3276747.3634806257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-3276747.3634806257</v>
      </c>
      <c r="J924" s="444">
        <f t="array" ref="J924">IFERROR(INDEX('Retirement Calculator'!J:J,MATCH('Isaac 401k'!N924,'Retirement Calculator'!A:A,0),0),0)</f>
        <v>7820.4732791855868</v>
      </c>
      <c r="K924" s="444">
        <f t="shared" ca="1" si="79"/>
        <v>-13685.699319832545</v>
      </c>
      <c r="L924" s="444">
        <f t="shared" ca="1" si="80"/>
        <v>-3298253.5360796438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-3298253.5360796438</v>
      </c>
      <c r="J925" s="444">
        <f t="array" ref="J925">IFERROR(INDEX('Retirement Calculator'!J:J,MATCH('Isaac 401k'!N925,'Retirement Calculator'!A:A,0),0),0)</f>
        <v>7820.4732791855868</v>
      </c>
      <c r="K925" s="444">
        <f t="shared" ca="1" si="79"/>
        <v>-13775.308372328456</v>
      </c>
      <c r="L925" s="444">
        <f t="shared" ca="1" si="80"/>
        <v>-3319849.3177311579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-3319849.3177311579</v>
      </c>
      <c r="J926" s="444">
        <f t="array" ref="J926">IFERROR(INDEX('Retirement Calculator'!J:J,MATCH('Isaac 401k'!N926,'Retirement Calculator'!A:A,0),0),0)</f>
        <v>7820.4732791855868</v>
      </c>
      <c r="K926" s="444">
        <f t="shared" ca="1" si="79"/>
        <v>-13865.290795876432</v>
      </c>
      <c r="L926" s="444">
        <f t="shared" ca="1" si="80"/>
        <v>-3341535.0818062201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-3341535.0818062201</v>
      </c>
      <c r="J927" s="444">
        <f t="array" ref="J927">IFERROR(INDEX('Retirement Calculator'!J:J,MATCH('Isaac 401k'!N927,'Retirement Calculator'!A:A,0),0),0)</f>
        <v>7820.4732791855868</v>
      </c>
      <c r="K927" s="444">
        <f t="shared" ca="1" si="79"/>
        <v>-13955.648146189189</v>
      </c>
      <c r="L927" s="444">
        <f t="shared" ca="1" si="80"/>
        <v>-3363311.203231595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-3363311.203231595</v>
      </c>
      <c r="J928" s="444">
        <f t="array" ref="J928">IFERROR(INDEX('Retirement Calculator'!J:J,MATCH('Isaac 401k'!N928,'Retirement Calculator'!A:A,0),0),0)</f>
        <v>7820.4732791855868</v>
      </c>
      <c r="K928" s="444">
        <f t="shared" ca="1" si="79"/>
        <v>-14046.381985461585</v>
      </c>
      <c r="L928" s="444">
        <f t="shared" ca="1" si="80"/>
        <v>-3385178.0584962424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-3385178.0584962424</v>
      </c>
      <c r="J929" s="444">
        <f t="array" ref="J929">IFERROR(INDEX('Retirement Calculator'!J:J,MATCH('Isaac 401k'!N929,'Retirement Calculator'!A:A,0),0),0)</f>
        <v>7820.4732791855868</v>
      </c>
      <c r="K929" s="444">
        <f t="shared" ca="1" si="79"/>
        <v>-14137.493882397617</v>
      </c>
      <c r="L929" s="444">
        <f t="shared" ca="1" si="80"/>
        <v>-3407136.0256578256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-3407136.0256578256</v>
      </c>
      <c r="J930" s="444">
        <f t="array" ref="J930">IFERROR(INDEX('Retirement Calculator'!J:J,MATCH('Isaac 401k'!N930,'Retirement Calculator'!A:A,0),0),0)</f>
        <v>7820.4732791855868</v>
      </c>
      <c r="K930" s="444">
        <f t="shared" ca="1" si="79"/>
        <v>-14228.985412237549</v>
      </c>
      <c r="L930" s="444">
        <f t="shared" ca="1" si="80"/>
        <v>-3429185.4843492489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-3429185.4843492489</v>
      </c>
      <c r="J931" s="444">
        <f t="array" ref="J931">IFERROR(INDEX('Retirement Calculator'!J:J,MATCH('Isaac 401k'!N931,'Retirement Calculator'!A:A,0),0),0)</f>
        <v>7820.4732791855868</v>
      </c>
      <c r="K931" s="444">
        <f t="shared" ca="1" si="79"/>
        <v>-14320.858156785143</v>
      </c>
      <c r="L931" s="444">
        <f t="shared" ca="1" si="80"/>
        <v>-3451326.8157852199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-3451326.8157852199</v>
      </c>
      <c r="J932" s="444">
        <f t="array" ref="J932">IFERROR(INDEX('Retirement Calculator'!J:J,MATCH('Isaac 401k'!N932,'Retirement Calculator'!A:A,0),0),0)</f>
        <v>7820.4732791855868</v>
      </c>
      <c r="K932" s="444">
        <f t="shared" ca="1" si="79"/>
        <v>-14413.11370443502</v>
      </c>
      <c r="L932" s="444">
        <f t="shared" ca="1" si="80"/>
        <v>-3473560.4027688405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-3473560.4027688405</v>
      </c>
      <c r="J933" s="444">
        <f t="array" ref="J933">IFERROR(INDEX('Retirement Calculator'!J:J,MATCH('Isaac 401k'!N933,'Retirement Calculator'!A:A,0),0),0)</f>
        <v>7820.4732791855868</v>
      </c>
      <c r="K933" s="444">
        <f t="shared" ca="1" si="79"/>
        <v>-14505.753650200109</v>
      </c>
      <c r="L933" s="444">
        <f t="shared" ca="1" si="80"/>
        <v>-3495886.6296982262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-3495886.6296982262</v>
      </c>
      <c r="J934" s="444">
        <f t="array" ref="J934">IFERROR(INDEX('Retirement Calculator'!J:J,MATCH('Isaac 401k'!N934,'Retirement Calculator'!A:A,0),0),0)</f>
        <v>7820.4732791855868</v>
      </c>
      <c r="K934" s="444">
        <f t="shared" ca="1" si="79"/>
        <v>-14598.779595739214</v>
      </c>
      <c r="L934" s="444">
        <f t="shared" ca="1" si="80"/>
        <v>-3518305.882573151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-3518305.882573151</v>
      </c>
      <c r="J935" s="444">
        <f t="array" ref="J935">IFERROR(INDEX('Retirement Calculator'!J:J,MATCH('Isaac 401k'!N935,'Retirement Calculator'!A:A,0),0),0)</f>
        <v>7820.4732791855868</v>
      </c>
      <c r="K935" s="444">
        <f t="shared" ca="1" si="79"/>
        <v>-14692.193149384735</v>
      </c>
      <c r="L935" s="444">
        <f t="shared" ca="1" si="80"/>
        <v>-3540818.5490017212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-3540818.5490017212</v>
      </c>
      <c r="J936" s="444">
        <f t="array" ref="J936">IFERROR(INDEX('Retirement Calculator'!J:J,MATCH('Isaac 401k'!N936,'Retirement Calculator'!A:A,0),0),0)</f>
        <v>7820.4732791855868</v>
      </c>
      <c r="K936" s="444">
        <f t="shared" ca="1" si="79"/>
        <v>-14785.995926170444</v>
      </c>
      <c r="L936" s="444">
        <f t="shared" ca="1" si="80"/>
        <v>-3563425.0182070774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-3563425.0182070774</v>
      </c>
      <c r="J937" s="444">
        <f t="array" ref="J937">IFERROR(INDEX('Retirement Calculator'!J:J,MATCH('Isaac 401k'!N937,'Retirement Calculator'!A:A,0),0),0)</f>
        <v>7820.4732791855868</v>
      </c>
      <c r="K937" s="444">
        <f t="shared" ca="1" si="79"/>
        <v>-14880.189547859429</v>
      </c>
      <c r="L937" s="444">
        <f t="shared" ca="1" si="80"/>
        <v>-3586125.6810341226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-3586125.6810341226</v>
      </c>
      <c r="J938" s="444">
        <f t="array" ref="J938">IFERROR(INDEX('Retirement Calculator'!J:J,MATCH('Isaac 401k'!N938,'Retirement Calculator'!A:A,0),0),0)</f>
        <v>7820.4732791855868</v>
      </c>
      <c r="K938" s="444">
        <f t="shared" ca="1" si="79"/>
        <v>-14974.775642972119</v>
      </c>
      <c r="L938" s="444">
        <f t="shared" ca="1" si="80"/>
        <v>-3608920.9299562802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-3608920.9299562802</v>
      </c>
      <c r="J939" s="444">
        <f t="array" ref="J939">IFERROR(INDEX('Retirement Calculator'!J:J,MATCH('Isaac 401k'!N939,'Retirement Calculator'!A:A,0),0),0)</f>
        <v>7820.4732791855868</v>
      </c>
      <c r="K939" s="444">
        <f t="shared" ca="1" si="79"/>
        <v>-15069.755846814442</v>
      </c>
      <c r="L939" s="444">
        <f t="shared" ca="1" si="80"/>
        <v>-3631811.15908228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-3631811.15908228</v>
      </c>
      <c r="J940" s="444">
        <f t="array" ref="J940">IFERROR(INDEX('Retirement Calculator'!J:J,MATCH('Isaac 401k'!N940,'Retirement Calculator'!A:A,0),0),0)</f>
        <v>7820.4732791855868</v>
      </c>
      <c r="K940" s="444">
        <f t="shared" ca="1" si="79"/>
        <v>-15165.131801506106</v>
      </c>
      <c r="L940" s="444">
        <f t="shared" ca="1" si="80"/>
        <v>-3654796.7641629716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-3654796.7641629716</v>
      </c>
      <c r="J941" s="444">
        <f t="array" ref="J941">IFERROR(INDEX('Retirement Calculator'!J:J,MATCH('Isaac 401k'!N941,'Retirement Calculator'!A:A,0),0),0)</f>
        <v>7820.4732791855868</v>
      </c>
      <c r="K941" s="444">
        <f t="shared" ca="1" si="79"/>
        <v>-15260.905156008988</v>
      </c>
      <c r="L941" s="444">
        <f t="shared" ca="1" si="80"/>
        <v>-3677878.1425981661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-3677878.1425981661</v>
      </c>
      <c r="J942" s="444">
        <f t="array" ref="J942">IFERROR(INDEX('Retirement Calculator'!J:J,MATCH('Isaac 401k'!N942,'Retirement Calculator'!A:A,0),0),0)</f>
        <v>7820.4732791855868</v>
      </c>
      <c r="K942" s="444">
        <f t="shared" ca="1" si="79"/>
        <v>-15357.077566155633</v>
      </c>
      <c r="L942" s="444">
        <f t="shared" ca="1" si="80"/>
        <v>-3701055.6934435074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-3701055.6934435074</v>
      </c>
      <c r="J943" s="444">
        <f t="array" ref="J943">IFERROR(INDEX('Retirement Calculator'!J:J,MATCH('Isaac 401k'!N943,'Retirement Calculator'!A:A,0),0),0)</f>
        <v>7820.4732791855868</v>
      </c>
      <c r="K943" s="444">
        <f t="shared" ca="1" si="79"/>
        <v>-15453.650694677888</v>
      </c>
      <c r="L943" s="444">
        <f t="shared" ca="1" si="80"/>
        <v>-3724329.8174173711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-3724329.8174173711</v>
      </c>
      <c r="J944" s="444">
        <f t="array" ref="J944">IFERROR(INDEX('Retirement Calculator'!J:J,MATCH('Isaac 401k'!N944,'Retirement Calculator'!A:A,0),0),0)</f>
        <v>7820.4732791855868</v>
      </c>
      <c r="K944" s="444">
        <f t="shared" ca="1" si="79"/>
        <v>-15550.626211235653</v>
      </c>
      <c r="L944" s="444">
        <f t="shared" ca="1" si="80"/>
        <v>-3747700.9169077924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-3747700.9169077924</v>
      </c>
      <c r="J945" s="444">
        <f t="array" ref="J945">IFERROR(INDEX('Retirement Calculator'!J:J,MATCH('Isaac 401k'!N945,'Retirement Calculator'!A:A,0),0),0)</f>
        <v>7820.4732791855868</v>
      </c>
      <c r="K945" s="444">
        <f t="shared" ca="1" si="79"/>
        <v>-15648.005792445741</v>
      </c>
      <c r="L945" s="444">
        <f t="shared" ca="1" si="80"/>
        <v>-3771169.395979424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-3771169.395979424</v>
      </c>
      <c r="J946" s="444">
        <f t="array" ref="J946">IFERROR(INDEX('Retirement Calculator'!J:J,MATCH('Isaac 401k'!N946,'Retirement Calculator'!A:A,0),0),0)</f>
        <v>7820.4732791855868</v>
      </c>
      <c r="K946" s="444">
        <f t="shared" ca="1" si="79"/>
        <v>-15745.791121910874</v>
      </c>
      <c r="L946" s="444">
        <f t="shared" ca="1" si="80"/>
        <v>-3794735.6603805204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-3794735.6603805204</v>
      </c>
      <c r="J947" s="444">
        <f t="array" ref="J947">IFERROR(INDEX('Retirement Calculator'!J:J,MATCH('Isaac 401k'!N947,'Retirement Calculator'!A:A,0),0),0)</f>
        <v>7820.4732791855868</v>
      </c>
      <c r="K947" s="444">
        <f t="shared" ca="1" si="79"/>
        <v>-15843.983890248775</v>
      </c>
      <c r="L947" s="444">
        <f t="shared" ca="1" si="80"/>
        <v>-3818400.1175499549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-3818400.1175499549</v>
      </c>
      <c r="J948" s="444">
        <f t="array" ref="J948">IFERROR(INDEX('Retirement Calculator'!J:J,MATCH('Isaac 401k'!N948,'Retirement Calculator'!A:A,0),0),0)</f>
        <v>7820.4732791855868</v>
      </c>
      <c r="K948" s="444">
        <f t="shared" ca="1" si="79"/>
        <v>-15942.585795121418</v>
      </c>
      <c r="L948" s="444">
        <f t="shared" ca="1" si="80"/>
        <v>-3842163.1766242618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-3842163.1766242618</v>
      </c>
      <c r="J949" s="444">
        <f t="array" ref="J949">IFERROR(INDEX('Retirement Calculator'!J:J,MATCH('Isaac 401k'!N949,'Retirement Calculator'!A:A,0),0),0)</f>
        <v>7820.4732791855868</v>
      </c>
      <c r="K949" s="444">
        <f t="shared" ca="1" si="79"/>
        <v>-16041.598541264362</v>
      </c>
      <c r="L949" s="444">
        <f t="shared" ca="1" si="80"/>
        <v>-3866025.2484447118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-3866025.2484447118</v>
      </c>
      <c r="J950" s="444">
        <f t="array" ref="J950">IFERROR(INDEX('Retirement Calculator'!J:J,MATCH('Isaac 401k'!N950,'Retirement Calculator'!A:A,0),0),0)</f>
        <v>7820.4732791855868</v>
      </c>
      <c r="K950" s="444">
        <f t="shared" ca="1" si="79"/>
        <v>-16141.02384051624</v>
      </c>
      <c r="L950" s="444">
        <f t="shared" ca="1" si="80"/>
        <v>-3889986.7455644137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-3889986.7455644137</v>
      </c>
      <c r="J951" s="444">
        <f t="array" ref="J951">IFERROR(INDEX('Retirement Calculator'!J:J,MATCH('Isaac 401k'!N951,'Retirement Calculator'!A:A,0),0),0)</f>
        <v>7820.4732791855868</v>
      </c>
      <c r="K951" s="444">
        <f t="shared" ca="1" si="79"/>
        <v>-16240.863411848328</v>
      </c>
      <c r="L951" s="444">
        <f t="shared" ca="1" si="80"/>
        <v>-3914048.0822554477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-3914048.0822554477</v>
      </c>
      <c r="J952" s="444">
        <f t="array" ref="J952">IFERROR(INDEX('Retirement Calculator'!J:J,MATCH('Isaac 401k'!N952,'Retirement Calculator'!A:A,0),0),0)</f>
        <v>7820.4732791855868</v>
      </c>
      <c r="K952" s="444">
        <f t="shared" ca="1" si="79"/>
        <v>-16341.118981394304</v>
      </c>
      <c r="L952" s="444">
        <f t="shared" ca="1" si="80"/>
        <v>-3938209.6745160278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-3938209.6745160278</v>
      </c>
      <c r="J953" s="444">
        <f t="array" ref="J953">IFERROR(INDEX('Retirement Calculator'!J:J,MATCH('Isaac 401k'!N953,'Retirement Calculator'!A:A,0),0),0)</f>
        <v>7820.4732791855868</v>
      </c>
      <c r="K953" s="444">
        <f t="shared" ca="1" si="79"/>
        <v>-16441.792282480055</v>
      </c>
      <c r="L953" s="444">
        <f t="shared" ca="1" si="80"/>
        <v>-3962471.9400776937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-3962471.9400776937</v>
      </c>
      <c r="J954" s="444">
        <f t="array" ref="J954">IFERROR(INDEX('Retirement Calculator'!J:J,MATCH('Isaac 401k'!N954,'Retirement Calculator'!A:A,0),0),0)</f>
        <v>7820.4732791855868</v>
      </c>
      <c r="K954" s="444">
        <f t="shared" ca="1" si="79"/>
        <v>-16542.88505565366</v>
      </c>
      <c r="L954" s="444">
        <f t="shared" ca="1" si="80"/>
        <v>-3986835.298412533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-3986835.298412533</v>
      </c>
      <c r="J955" s="444">
        <f t="array" ref="J955">IFERROR(INDEX('Retirement Calculator'!J:J,MATCH('Isaac 401k'!N955,'Retirement Calculator'!A:A,0),0),0)</f>
        <v>7820.4732791855868</v>
      </c>
      <c r="K955" s="444">
        <f t="shared" ca="1" si="79"/>
        <v>-16644.399048715495</v>
      </c>
      <c r="L955" s="444">
        <f t="shared" ca="1" si="80"/>
        <v>-4011300.170740434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-4011300.170740434</v>
      </c>
      <c r="J956" s="444">
        <f t="array" ref="J956">IFERROR(INDEX('Retirement Calculator'!J:J,MATCH('Isaac 401k'!N956,'Retirement Calculator'!A:A,0),0),0)</f>
        <v>7820.4732791855868</v>
      </c>
      <c r="K956" s="444">
        <f t="shared" ca="1" si="79"/>
        <v>-16746.336016748413</v>
      </c>
      <c r="L956" s="444">
        <f t="shared" ca="1" si="80"/>
        <v>-4035866.9800363681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-4035866.9800363681</v>
      </c>
      <c r="J957" s="444">
        <f t="array" ref="J957">IFERROR(INDEX('Retirement Calculator'!J:J,MATCH('Isaac 401k'!N957,'Retirement Calculator'!A:A,0),0),0)</f>
        <v>7820.4732791855868</v>
      </c>
      <c r="K957" s="444">
        <f t="shared" ca="1" si="79"/>
        <v>-16848.697722148139</v>
      </c>
      <c r="L957" s="444">
        <f t="shared" ca="1" si="80"/>
        <v>-4060536.1510377019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-4060536.1510377019</v>
      </c>
      <c r="J958" s="444">
        <f t="array" ref="J958">IFERROR(INDEX('Retirement Calculator'!J:J,MATCH('Isaac 401k'!N958,'Retirement Calculator'!A:A,0),0),0)</f>
        <v>7820.4732791855868</v>
      </c>
      <c r="K958" s="444">
        <f t="shared" ca="1" si="79"/>
        <v>-16951.485934653698</v>
      </c>
      <c r="L958" s="444">
        <f t="shared" ca="1" si="80"/>
        <v>-4085308.1102515412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-4085308.1102515412</v>
      </c>
      <c r="J959" s="444">
        <f t="array" ref="J959">IFERROR(INDEX('Retirement Calculator'!J:J,MATCH('Isaac 401k'!N959,'Retirement Calculator'!A:A,0),0),0)</f>
        <v>7820.4732791855868</v>
      </c>
      <c r="K959" s="444">
        <f t="shared" ca="1" si="79"/>
        <v>-17054.702431378031</v>
      </c>
      <c r="L959" s="444">
        <f t="shared" ca="1" si="80"/>
        <v>-4110183.2859621048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-4110183.2859621048</v>
      </c>
      <c r="J960" s="444">
        <f t="array" ref="J960">IFERROR(INDEX('Retirement Calculator'!J:J,MATCH('Isaac 401k'!N960,'Retirement Calculator'!A:A,0),0),0)</f>
        <v>7820.4732791855868</v>
      </c>
      <c r="K960" s="444">
        <f t="shared" ca="1" si="79"/>
        <v>-17158.348996838711</v>
      </c>
      <c r="L960" s="444">
        <f t="shared" ca="1" si="80"/>
        <v>-4135162.1082381289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-4135162.1082381289</v>
      </c>
      <c r="J961" s="444">
        <f t="array" ref="J961">IFERROR(INDEX('Retirement Calculator'!J:J,MATCH('Isaac 401k'!N961,'Retirement Calculator'!A:A,0),0),0)</f>
        <v>7820.4732791855868</v>
      </c>
      <c r="K961" s="444">
        <f t="shared" ca="1" si="79"/>
        <v>-17262.427422988811</v>
      </c>
      <c r="L961" s="444">
        <f t="shared" ca="1" si="80"/>
        <v>-4160245.0089403032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-4160245.0089403032</v>
      </c>
      <c r="J962" s="444">
        <f t="array" ref="J962">IFERROR(INDEX('Retirement Calculator'!J:J,MATCH('Isaac 401k'!N962,'Retirement Calculator'!A:A,0),0),0)</f>
        <v>7820.4732791855868</v>
      </c>
      <c r="K962" s="444">
        <f t="shared" ca="1" si="79"/>
        <v>-17366.93950924787</v>
      </c>
      <c r="L962" s="444">
        <f t="shared" ca="1" si="80"/>
        <v>-4185432.4217287367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-4185432.4217287367</v>
      </c>
      <c r="J963" s="444">
        <f t="array" ref="J963">IFERROR(INDEX('Retirement Calculator'!J:J,MATCH('Isaac 401k'!N963,'Retirement Calculator'!A:A,0),0),0)</f>
        <v>7820.4732791855868</v>
      </c>
      <c r="K963" s="444">
        <f t="shared" ca="1" si="79"/>
        <v>-17471.887062533009</v>
      </c>
      <c r="L963" s="444">
        <f t="shared" ca="1" si="80"/>
        <v>-4210724.7820704551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-4210724.7820704551</v>
      </c>
      <c r="J964" s="444">
        <f t="array" ref="J964">IFERROR(INDEX('Retirement Calculator'!J:J,MATCH('Isaac 401k'!N964,'Retirement Calculator'!A:A,0),0),0)</f>
        <v>7820.4732791855868</v>
      </c>
      <c r="K964" s="444">
        <f t="shared" ca="1" si="79"/>
        <v>-17577.271897290171</v>
      </c>
      <c r="L964" s="444">
        <f t="shared" ca="1" si="80"/>
        <v>-4236122.5272469306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-4236122.5272469306</v>
      </c>
      <c r="J965" s="444">
        <f t="array" ref="J965">IFERROR(INDEX('Retirement Calculator'!J:J,MATCH('Isaac 401k'!N965,'Retirement Calculator'!A:A,0),0),0)</f>
        <v>7820.4732791855868</v>
      </c>
      <c r="K965" s="444">
        <f t="shared" ca="1" si="79"/>
        <v>-17683.095835525484</v>
      </c>
      <c r="L965" s="444">
        <f t="shared" ca="1" si="80"/>
        <v>-4261626.0963616418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-4261626.0963616418</v>
      </c>
      <c r="J966" s="444">
        <f t="array" ref="J966">IFERROR(INDEX('Retirement Calculator'!J:J,MATCH('Isaac 401k'!N966,'Retirement Calculator'!A:A,0),0),0)</f>
        <v>7820.4732791855868</v>
      </c>
      <c r="K966" s="444">
        <f t="shared" ca="1" si="79"/>
        <v>-17789.360706836782</v>
      </c>
      <c r="L966" s="444">
        <f t="shared" ca="1" si="80"/>
        <v>-4287235.9303476643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-4287235.9303476643</v>
      </c>
      <c r="J967" s="444">
        <f t="array" ref="J967">IFERROR(INDEX('Retirement Calculator'!J:J,MATCH('Isaac 401k'!N967,'Retirement Calculator'!A:A,0),0),0)</f>
        <v>7820.4732791855868</v>
      </c>
      <c r="K967" s="444">
        <f t="shared" ca="1" si="79"/>
        <v>-17896.068348445209</v>
      </c>
      <c r="L967" s="444">
        <f t="shared" ca="1" si="80"/>
        <v>-4312952.4719752949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-4312952.4719752949</v>
      </c>
      <c r="J968" s="444">
        <f t="array" ref="J968">IFERROR(INDEX('Retirement Calculator'!J:J,MATCH('Isaac 401k'!N968,'Retirement Calculator'!A:A,0),0),0)</f>
        <v>7820.4732791855868</v>
      </c>
      <c r="K968" s="444">
        <f t="shared" ca="1" si="79"/>
        <v>-18003.220605227001</v>
      </c>
      <c r="L968" s="444">
        <f t="shared" ca="1" si="80"/>
        <v>-4338776.1658597076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-4338776.1658597076</v>
      </c>
      <c r="J969" s="444">
        <f t="array" ref="J969">IFERROR(INDEX('Retirement Calculator'!J:J,MATCH('Isaac 401k'!N969,'Retirement Calculator'!A:A,0),0),0)</f>
        <v>7820.4732791855868</v>
      </c>
      <c r="K969" s="444">
        <f t="shared" ca="1" si="79"/>
        <v>-18110.819329745387</v>
      </c>
      <c r="L969" s="444">
        <f t="shared" ca="1" si="80"/>
        <v>-4364707.4584686384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-4364707.4584686384</v>
      </c>
      <c r="J970" s="444">
        <f t="array" ref="J970">IFERROR(INDEX('Retirement Calculator'!J:J,MATCH('Isaac 401k'!N970,'Retirement Calculator'!A:A,0),0),0)</f>
        <v>7820.4732791855868</v>
      </c>
      <c r="K970" s="444">
        <f t="shared" ca="1" si="79"/>
        <v>-18218.866382282598</v>
      </c>
      <c r="L970" s="444">
        <f t="shared" ca="1" si="80"/>
        <v>-4390746.7981301062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-4390746.7981301062</v>
      </c>
      <c r="J971" s="444">
        <f t="array" ref="J971">IFERROR(INDEX('Retirement Calculator'!J:J,MATCH('Isaac 401k'!N971,'Retirement Calculator'!A:A,0),0),0)</f>
        <v>7820.4732791855868</v>
      </c>
      <c r="K971" s="444">
        <f t="shared" ca="1" si="79"/>
        <v>-18327.363630872049</v>
      </c>
      <c r="L971" s="444">
        <f t="shared" ca="1" si="80"/>
        <v>-4416894.635040164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-4416894.635040164</v>
      </c>
      <c r="J972" s="444">
        <f t="array" ref="J972">IFERROR(INDEX('Retirement Calculator'!J:J,MATCH('Isaac 401k'!N972,'Retirement Calculator'!A:A,0),0),0)</f>
        <v>7820.4732791855868</v>
      </c>
      <c r="K972" s="444">
        <f t="shared" ca="1" si="79"/>
        <v>-18436.312951330623</v>
      </c>
      <c r="L972" s="444">
        <f t="shared" ca="1" si="80"/>
        <v>-4443151.4212706806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-4443151.4212706806</v>
      </c>
      <c r="J973" s="444">
        <f t="array" ref="J973">IFERROR(INDEX('Retirement Calculator'!J:J,MATCH('Isaac 401k'!N973,'Retirement Calculator'!A:A,0),0),0)</f>
        <v>7820.4732791855868</v>
      </c>
      <c r="K973" s="444">
        <f t="shared" ca="1" si="79"/>
        <v>-18545.716227291108</v>
      </c>
      <c r="L973" s="444">
        <f t="shared" ca="1" si="80"/>
        <v>-4469517.6107771574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-4469517.6107771574</v>
      </c>
      <c r="J974" s="444">
        <f t="array" ref="J974">IFERROR(INDEX('Retirement Calculator'!J:J,MATCH('Isaac 401k'!N974,'Retirement Calculator'!A:A,0),0),0)</f>
        <v>7820.4732791855868</v>
      </c>
      <c r="K974" s="444">
        <f t="shared" ca="1" si="79"/>
        <v>-18655.575350234762</v>
      </c>
      <c r="L974" s="444">
        <f t="shared" ca="1" si="80"/>
        <v>-4495993.6594065782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-4495993.6594065782</v>
      </c>
      <c r="J975" s="444">
        <f t="array" ref="J975">IFERROR(INDEX('Retirement Calculator'!J:J,MATCH('Isaac 401k'!N975,'Retirement Calculator'!A:A,0),0),0)</f>
        <v>7820.4732791855868</v>
      </c>
      <c r="K975" s="444">
        <f t="shared" ca="1" si="79"/>
        <v>-18765.892219524016</v>
      </c>
      <c r="L975" s="444">
        <f t="shared" ca="1" si="80"/>
        <v>-4522580.0249052877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-4522580.0249052877</v>
      </c>
      <c r="J976" s="444">
        <f t="array" ref="J976">IFERROR(INDEX('Retirement Calculator'!J:J,MATCH('Isaac 401k'!N976,'Retirement Calculator'!A:A,0),0),0)</f>
        <v>7820.4732791855868</v>
      </c>
      <c r="K976" s="444">
        <f t="shared" ca="1" si="79"/>
        <v>-18876.668742435304</v>
      </c>
      <c r="L976" s="444">
        <f t="shared" ca="1" si="80"/>
        <v>-4549277.1669269083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-4549277.1669269083</v>
      </c>
      <c r="J977" s="444">
        <f t="array" ref="J977">IFERROR(INDEX('Retirement Calculator'!J:J,MATCH('Isaac 401k'!N977,'Retirement Calculator'!A:A,0),0),0)</f>
        <v>7820.4732791855868</v>
      </c>
      <c r="K977" s="444">
        <f t="shared" ca="1" si="79"/>
        <v>-18987.906834192057</v>
      </c>
      <c r="L977" s="444">
        <f t="shared" ca="1" si="80"/>
        <v>-4576085.5470402855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-4576085.5470402855</v>
      </c>
      <c r="J978" s="444">
        <f t="array" ref="J978">IFERROR(INDEX('Retirement Calculator'!J:J,MATCH('Isaac 401k'!N978,'Retirement Calculator'!A:A,0),0),0)</f>
        <v>7820.4732791855868</v>
      </c>
      <c r="K978" s="444">
        <f t="shared" ca="1" si="79"/>
        <v>-19099.608417997795</v>
      </c>
      <c r="L978" s="444">
        <f t="shared" ca="1" si="80"/>
        <v>-4603005.6287374692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-4603005.6287374692</v>
      </c>
      <c r="J979" s="444">
        <f t="array" ref="J979">IFERROR(INDEX('Retirement Calculator'!J:J,MATCH('Isaac 401k'!N979,'Retirement Calculator'!A:A,0),0),0)</f>
        <v>7820.4732791855868</v>
      </c>
      <c r="K979" s="444">
        <f t="shared" ca="1" si="79"/>
        <v>-19211.775425069394</v>
      </c>
      <c r="L979" s="444">
        <f t="shared" ca="1" si="80"/>
        <v>-4630037.8774417238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-4630037.8774417238</v>
      </c>
      <c r="J980" s="444">
        <f t="array" ref="J980">IFERROR(INDEX('Retirement Calculator'!J:J,MATCH('Isaac 401k'!N980,'Retirement Calculator'!A:A,0),0),0)</f>
        <v>7820.4732791855868</v>
      </c>
      <c r="K980" s="444">
        <f t="shared" ca="1" si="79"/>
        <v>-19324.409794670457</v>
      </c>
      <c r="L980" s="444">
        <f t="shared" ca="1" si="80"/>
        <v>-4657182.76051558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-4657182.76051558</v>
      </c>
      <c r="J981" s="444">
        <f t="array" ref="J981">IFERROR(INDEX('Retirement Calculator'!J:J,MATCH('Isaac 401k'!N981,'Retirement Calculator'!A:A,0),0),0)</f>
        <v>7820.4732791855868</v>
      </c>
      <c r="K981" s="444">
        <f t="shared" ca="1" si="79"/>
        <v>-19437.513474144856</v>
      </c>
      <c r="L981" s="444">
        <f t="shared" ca="1" si="80"/>
        <v>-4684440.7472689105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-4684440.7472689105</v>
      </c>
      <c r="J982" s="444">
        <f t="array" ref="J982">IFERROR(INDEX('Retirement Calculator'!J:J,MATCH('Isaac 401k'!N982,'Retirement Calculator'!A:A,0),0),0)</f>
        <v>7820.4732791855868</v>
      </c>
      <c r="K982" s="444">
        <f t="shared" ca="1" si="79"/>
        <v>-19551.0884189504</v>
      </c>
      <c r="L982" s="444">
        <f t="shared" ca="1" si="80"/>
        <v>-4711812.3089670464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-4711812.3089670464</v>
      </c>
      <c r="J983" s="444">
        <f t="array" ref="J983">IFERROR(INDEX('Retirement Calculator'!J:J,MATCH('Isaac 401k'!N983,'Retirement Calculator'!A:A,0),0),0)</f>
        <v>7820.4732791855868</v>
      </c>
      <c r="K983" s="444">
        <f t="shared" ca="1" si="79"/>
        <v>-19665.136592692634</v>
      </c>
      <c r="L983" s="444">
        <f t="shared" ca="1" si="80"/>
        <v>-4739297.9188389247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-4739297.9188389247</v>
      </c>
      <c r="J984" s="444">
        <f t="array" ref="J984">IFERROR(INDEX('Retirement Calculator'!J:J,MATCH('Isaac 401k'!N984,'Retirement Calculator'!A:A,0),0),0)</f>
        <v>7820.4732791855868</v>
      </c>
      <c r="K984" s="444">
        <f t="shared" ca="1" si="79"/>
        <v>-19779.659967158794</v>
      </c>
      <c r="L984" s="444">
        <f t="shared" ca="1" si="80"/>
        <v>-4766898.0520852692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-4766898.0520852692</v>
      </c>
      <c r="J985" s="444">
        <f t="array" ref="J985">IFERROR(INDEX('Retirement Calculator'!J:J,MATCH('Isaac 401k'!N985,'Retirement Calculator'!A:A,0),0),0)</f>
        <v>7820.4732791855868</v>
      </c>
      <c r="K985" s="444">
        <f t="shared" ca="1" si="79"/>
        <v>-19894.660522351896</v>
      </c>
      <c r="L985" s="444">
        <f t="shared" ca="1" si="80"/>
        <v>-4794613.1858868068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-4794613.1858868068</v>
      </c>
      <c r="J986" s="444">
        <f t="array" ref="J986">IFERROR(INDEX('Retirement Calculator'!J:J,MATCH('Isaac 401k'!N986,'Retirement Calculator'!A:A,0),0),0)</f>
        <v>7820.4732791855868</v>
      </c>
      <c r="K986" s="444">
        <f t="shared" ca="1" si="79"/>
        <v>-20010.140246524967</v>
      </c>
      <c r="L986" s="444">
        <f t="shared" ca="1" si="80"/>
        <v>-4822443.7994125178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-4822443.7994125178</v>
      </c>
      <c r="J987" s="444">
        <f t="array" ref="J987">IFERROR(INDEX('Retirement Calculator'!J:J,MATCH('Isaac 401k'!N987,'Retirement Calculator'!A:A,0),0),0)</f>
        <v>7820.4732791855868</v>
      </c>
      <c r="K987" s="444">
        <f t="shared" ca="1" si="79"/>
        <v>-20126.101136215431</v>
      </c>
      <c r="L987" s="444">
        <f t="shared" ca="1" si="80"/>
        <v>-4850390.3738279184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-4850390.3738279184</v>
      </c>
      <c r="J988" s="444">
        <f t="array" ref="J988">IFERROR(INDEX('Retirement Calculator'!J:J,MATCH('Isaac 401k'!N988,'Retirement Calculator'!A:A,0),0),0)</f>
        <v>7820.4732791855868</v>
      </c>
      <c r="K988" s="444">
        <f t="shared" ca="1" si="79"/>
        <v>-20242.5451962796</v>
      </c>
      <c r="L988" s="444">
        <f t="shared" ca="1" si="80"/>
        <v>-4878453.3923033839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-4878453.3923033839</v>
      </c>
      <c r="J989" s="444">
        <f t="array" ref="J989">IFERROR(INDEX('Retirement Calculator'!J:J,MATCH('Isaac 401k'!N989,'Retirement Calculator'!A:A,0),0),0)</f>
        <v>7820.4732791855868</v>
      </c>
      <c r="K989" s="444">
        <f t="shared" ca="1" si="79"/>
        <v>-20359.474439927373</v>
      </c>
      <c r="L989" s="444">
        <f t="shared" ca="1" si="80"/>
        <v>-4906633.3400224969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-4906633.3400224969</v>
      </c>
      <c r="J990" s="444">
        <f t="array" ref="J990">IFERROR(INDEX('Retirement Calculator'!J:J,MATCH('Isaac 401k'!N990,'Retirement Calculator'!A:A,0),0),0)</f>
        <v>7820.4732791855868</v>
      </c>
      <c r="K990" s="444">
        <f t="shared" ca="1" si="79"/>
        <v>-20476.890888757011</v>
      </c>
      <c r="L990" s="444">
        <f t="shared" ca="1" si="80"/>
        <v>-4934930.7041904395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-4934930.7041904395</v>
      </c>
      <c r="J991" s="444">
        <f t="array" ref="J991">IFERROR(INDEX('Retirement Calculator'!J:J,MATCH('Isaac 401k'!N991,'Retirement Calculator'!A:A,0),0),0)</f>
        <v>7820.4732791855868</v>
      </c>
      <c r="K991" s="444">
        <f t="shared" ca="1" si="79"/>
        <v>-20594.796572790103</v>
      </c>
      <c r="L991" s="444">
        <f t="shared" ca="1" si="80"/>
        <v>-4963345.9740424156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-4963345.9740424156</v>
      </c>
      <c r="J992" s="444">
        <f t="array" ref="J992">IFERROR(INDEX('Retirement Calculator'!J:J,MATCH('Isaac 401k'!N992,'Retirement Calculator'!A:A,0),0),0)</f>
        <v>7820.4732791855868</v>
      </c>
      <c r="K992" s="444">
        <f t="shared" ca="1" si="79"/>
        <v>-20713.193530506673</v>
      </c>
      <c r="L992" s="444">
        <f t="shared" ca="1" si="80"/>
        <v>-4991879.6408521077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-4991879.6408521077</v>
      </c>
      <c r="J993" s="444">
        <f t="array" ref="J993">IFERROR(INDEX('Retirement Calculator'!J:J,MATCH('Isaac 401k'!N993,'Retirement Calculator'!A:A,0),0),0)</f>
        <v>7820.4732791855868</v>
      </c>
      <c r="K993" s="444">
        <f t="shared" ca="1" si="79"/>
        <v>-20832.083808880387</v>
      </c>
      <c r="L993" s="444">
        <f t="shared" ca="1" si="80"/>
        <v>-5020532.1979401736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-5020532.1979401736</v>
      </c>
      <c r="J994" s="444">
        <f t="array" ref="J994">IFERROR(INDEX('Retirement Calculator'!J:J,MATCH('Isaac 401k'!N994,'Retirement Calculator'!A:A,0),0),0)</f>
        <v>7820.4732791855868</v>
      </c>
      <c r="K994" s="444">
        <f t="shared" ca="1" si="79"/>
        <v>-20951.469463413996</v>
      </c>
      <c r="L994" s="444">
        <f t="shared" ca="1" si="80"/>
        <v>-5049304.1406827727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-5049304.1406827727</v>
      </c>
      <c r="J995" s="444">
        <f t="array" ref="J995">IFERROR(INDEX('Retirement Calculator'!J:J,MATCH('Isaac 401k'!N995,'Retirement Calculator'!A:A,0),0),0)</f>
        <v>7820.4732791855868</v>
      </c>
      <c r="K995" s="444">
        <f t="shared" ca="1" si="79"/>
        <v>-21071.352558174825</v>
      </c>
      <c r="L995" s="444">
        <f t="shared" ca="1" si="80"/>
        <v>-5078195.9665201334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-5078195.9665201334</v>
      </c>
      <c r="J996" s="444">
        <f t="array" ref="J996">IFERROR(INDEX('Retirement Calculator'!J:J,MATCH('Isaac 401k'!N996,'Retirement Calculator'!A:A,0),0),0)</f>
        <v>7820.4732791855868</v>
      </c>
      <c r="K996" s="444">
        <f t="shared" ca="1" si="79"/>
        <v>-21191.735165830494</v>
      </c>
      <c r="L996" s="444">
        <f t="shared" ca="1" si="80"/>
        <v>-5107208.1749651497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-5107208.1749651497</v>
      </c>
      <c r="J997" s="444">
        <f t="array" ref="J997">IFERROR(INDEX('Retirement Calculator'!J:J,MATCH('Isaac 401k'!N997,'Retirement Calculator'!A:A,0),0),0)</f>
        <v>7820.4732791855868</v>
      </c>
      <c r="K997" s="444">
        <f t="shared" ca="1" si="79"/>
        <v>-21312.619367684729</v>
      </c>
      <c r="L997" s="444">
        <f t="shared" ca="1" si="80"/>
        <v>-5136341.2676120205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-5136341.2676120205</v>
      </c>
      <c r="J998" s="444">
        <f t="array" ref="J998">IFERROR(INDEX('Retirement Calculator'!J:J,MATCH('Isaac 401k'!N998,'Retirement Calculator'!A:A,0),0),0)</f>
        <v>7820.4732791855868</v>
      </c>
      <c r="K998" s="444">
        <f t="shared" ca="1" si="79"/>
        <v>-21434.00725371336</v>
      </c>
      <c r="L998" s="444">
        <f t="shared" ca="1" si="80"/>
        <v>-5165595.7481449191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-5165595.7481449191</v>
      </c>
      <c r="J999" s="444">
        <f t="array" ref="J999">IFERROR(INDEX('Retirement Calculator'!J:J,MATCH('Isaac 401k'!N999,'Retirement Calculator'!A:A,0),0),0)</f>
        <v>7820.4732791855868</v>
      </c>
      <c r="K999" s="444">
        <f t="shared" ca="1" si="79"/>
        <v>-21555.900922600435</v>
      </c>
      <c r="L999" s="444">
        <f t="shared" ca="1" si="80"/>
        <v>-5194972.1223467048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-5194972.1223467048</v>
      </c>
      <c r="J1000" s="444">
        <f t="array" ref="J1000">IFERROR(INDEX('Retirement Calculator'!J:J,MATCH('Isaac 401k'!N1000,'Retirement Calculator'!A:A,0),0),0)</f>
        <v>7820.4732791855868</v>
      </c>
      <c r="K1000" s="444">
        <f t="shared" ca="1" si="79"/>
        <v>-21678.302481774543</v>
      </c>
      <c r="L1000" s="444">
        <f t="shared" ca="1" si="80"/>
        <v>-5224470.8981076647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-5224470.8981076647</v>
      </c>
      <c r="J1001" s="444">
        <f t="array" ref="J1001">IFERROR(INDEX('Retirement Calculator'!J:J,MATCH('Isaac 401k'!N1001,'Retirement Calculator'!A:A,0),0),0)</f>
        <v>7820.4732791855868</v>
      </c>
      <c r="K1001" s="444">
        <f t="shared" ca="1" si="79"/>
        <v>-21801.21404744521</v>
      </c>
      <c r="L1001" s="444">
        <f t="shared" ca="1" si="80"/>
        <v>-5254092.5854342952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-5254092.5854342952</v>
      </c>
      <c r="J1002" s="444">
        <f t="array" ref="J1002">IFERROR(INDEX('Retirement Calculator'!J:J,MATCH('Isaac 401k'!N1002,'Retirement Calculator'!A:A,0),0),0)</f>
        <v>7820.4732791855868</v>
      </c>
      <c r="K1002" s="444">
        <f t="shared" ca="1" si="79"/>
        <v>-21924.637744639502</v>
      </c>
      <c r="L1002" s="444">
        <f t="shared" ca="1" si="80"/>
        <v>-5283837.6964581199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-5283837.6964581199</v>
      </c>
      <c r="J1003" s="444">
        <f t="array" ref="J1003">IFERROR(INDEX('Retirement Calculator'!J:J,MATCH('Isaac 401k'!N1003,'Retirement Calculator'!A:A,0),0),0)</f>
        <v>7820.4732791855868</v>
      </c>
      <c r="K1003" s="444">
        <f t="shared" ca="1" si="79"/>
        <v>-22048.575707238771</v>
      </c>
      <c r="L1003" s="444">
        <f t="shared" ca="1" si="80"/>
        <v>-5313706.7454445446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-5313706.7454445446</v>
      </c>
      <c r="J1004" s="444">
        <f t="array" ref="J1004">IFERROR(INDEX('Retirement Calculator'!J:J,MATCH('Isaac 401k'!N1004,'Retirement Calculator'!A:A,0),0),0)</f>
        <v>7820.4732791855868</v>
      </c>
      <c r="K1004" s="444">
        <f t="shared" ca="1" si="79"/>
        <v>-22173.030078015541</v>
      </c>
      <c r="L1004" s="444">
        <f t="shared" ca="1" si="80"/>
        <v>-5343700.2488017455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-5343700.2488017455</v>
      </c>
      <c r="J1005" s="444">
        <f t="array" ref="J1005">IFERROR(INDEX('Retirement Calculator'!J:J,MATCH('Isaac 401k'!N1005,'Retirement Calculator'!A:A,0),0),0)</f>
        <v>7820.4732791855868</v>
      </c>
      <c r="K1005" s="444">
        <f t="shared" ca="1" si="79"/>
        <v>-22298.003008670545</v>
      </c>
      <c r="L1005" s="444">
        <f t="shared" ca="1" si="80"/>
        <v>-5373818.7250896012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-5373818.7250896012</v>
      </c>
      <c r="J1006" s="444">
        <f t="array" ref="J1006">IFERROR(INDEX('Retirement Calculator'!J:J,MATCH('Isaac 401k'!N1006,'Retirement Calculator'!A:A,0),0),0)</f>
        <v>7820.4732791855868</v>
      </c>
      <c r="K1006" s="444">
        <f t="shared" ca="1" si="79"/>
        <v>-22423.496659869947</v>
      </c>
      <c r="L1006" s="444">
        <f t="shared" ca="1" si="80"/>
        <v>-5404062.6950286571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-5404062.6950286571</v>
      </c>
      <c r="J1007" s="444">
        <f t="array" ref="J1007">IFERROR(INDEX('Retirement Calculator'!J:J,MATCH('Isaac 401k'!N1007,'Retirement Calculator'!A:A,0),0),0)</f>
        <v>7820.4732791855868</v>
      </c>
      <c r="K1007" s="444">
        <f t="shared" ca="1" si="79"/>
        <v>-22549.513201282676</v>
      </c>
      <c r="L1007" s="444">
        <f t="shared" ca="1" si="80"/>
        <v>-5434432.681509125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-5434432.681509125</v>
      </c>
      <c r="J1008" s="444">
        <f t="array" ref="J1008">IFERROR(INDEX('Retirement Calculator'!J:J,MATCH('Isaac 401k'!N1008,'Retirement Calculator'!A:A,0),0),0)</f>
        <v>7820.4732791855868</v>
      </c>
      <c r="K1008" s="444">
        <f t="shared" ca="1" si="79"/>
        <v>-22676.05481161796</v>
      </c>
      <c r="L1008" s="444">
        <f t="shared" ca="1" si="80"/>
        <v>-5464929.2095999289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-5464929.2095999289</v>
      </c>
      <c r="J1009" s="444">
        <f t="array" ref="J1009">IFERROR(INDEX('Retirement Calculator'!J:J,MATCH('Isaac 401k'!N1009,'Retirement Calculator'!A:A,0),0),0)</f>
        <v>7820.4732791855868</v>
      </c>
      <c r="K1009" s="444">
        <f t="shared" ca="1" si="79"/>
        <v>-22803.123678662978</v>
      </c>
      <c r="L1009" s="444">
        <f t="shared" ca="1" si="80"/>
        <v>-5495552.8065577773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-5495552.8065577773</v>
      </c>
      <c r="J1010" s="444">
        <f t="array" ref="J1010">IFERROR(INDEX('Retirement Calculator'!J:J,MATCH('Isaac 401k'!N1010,'Retirement Calculator'!A:A,0),0),0)</f>
        <v>7820.4732791855868</v>
      </c>
      <c r="K1010" s="444">
        <f t="shared" ca="1" si="79"/>
        <v>-22930.721999320678</v>
      </c>
      <c r="L1010" s="444">
        <f t="shared" ca="1" si="80"/>
        <v>-5526304.0018362841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-5526304.0018362841</v>
      </c>
      <c r="J1011" s="444">
        <f t="array" ref="J1011">IFERROR(INDEX('Retirement Calculator'!J:J,MATCH('Isaac 401k'!N1011,'Retirement Calculator'!A:A,0),0),0)</f>
        <v>7820.4732791855868</v>
      </c>
      <c r="K1011" s="444">
        <f t="shared" ca="1" si="79"/>
        <v>-23058.851979647789</v>
      </c>
      <c r="L1011" s="444">
        <f t="shared" ca="1" si="80"/>
        <v>-5557183.3270951174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-5557183.3270951174</v>
      </c>
      <c r="J1012" s="444">
        <f t="array" ref="J1012">IFERROR(INDEX('Retirement Calculator'!J:J,MATCH('Isaac 401k'!N1012,'Retirement Calculator'!A:A,0),0),0)</f>
        <v>7820.4732791855868</v>
      </c>
      <c r="K1012" s="444">
        <f t="shared" ca="1" si="79"/>
        <v>-23187.515834892929</v>
      </c>
      <c r="L1012" s="444">
        <f t="shared" ca="1" si="80"/>
        <v>-5588191.3162091961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-5588191.3162091961</v>
      </c>
      <c r="J1013" s="444">
        <f t="array" ref="J1013">IFERROR(INDEX('Retirement Calculator'!J:J,MATCH('Isaac 401k'!N1013,'Retirement Calculator'!A:A,0),0),0)</f>
        <v>7820.4732791855868</v>
      </c>
      <c r="K1013" s="444">
        <f t="shared" ca="1" si="79"/>
        <v>-23316.715789534923</v>
      </c>
      <c r="L1013" s="444">
        <f t="shared" ca="1" si="80"/>
        <v>-5619328.5052779168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-5619328.5052779168</v>
      </c>
      <c r="J1014" s="444">
        <f t="array" ref="J1014">IFERROR(INDEX('Retirement Calculator'!J:J,MATCH('Isaac 401k'!N1014,'Retirement Calculator'!A:A,0),0),0)</f>
        <v>7820.4732791855868</v>
      </c>
      <c r="K1014" s="444">
        <f t="shared" ca="1" si="79"/>
        <v>-23446.454077321261</v>
      </c>
      <c r="L1014" s="444">
        <f t="shared" ca="1" si="80"/>
        <v>-5650595.4326344235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-5650595.4326344235</v>
      </c>
      <c r="J1015" s="444">
        <f t="array" ref="J1015">IFERROR(INDEX('Retirement Calculator'!J:J,MATCH('Isaac 401k'!N1015,'Retirement Calculator'!A:A,0),0),0)</f>
        <v>7820.4732791855868</v>
      </c>
      <c r="K1015" s="444">
        <f t="shared" ca="1" si="79"/>
        <v>-23576.732941306705</v>
      </c>
      <c r="L1015" s="444">
        <f t="shared" ca="1" si="80"/>
        <v>-5681992.6388549162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-5681992.6388549162</v>
      </c>
      <c r="J1016" s="444">
        <f t="array" ref="J1016">IFERROR(INDEX('Retirement Calculator'!J:J,MATCH('Isaac 401k'!N1016,'Retirement Calculator'!A:A,0),0),0)</f>
        <v>7820.4732791855868</v>
      </c>
      <c r="K1016" s="444">
        <f t="shared" ca="1" si="79"/>
        <v>-23707.55463389209</v>
      </c>
      <c r="L1016" s="444">
        <f t="shared" ca="1" si="80"/>
        <v>-5713520.6667679939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-5713520.6667679939</v>
      </c>
      <c r="J1017" s="444">
        <f t="array" ref="J1017">IFERROR(INDEX('Retirement Calculator'!J:J,MATCH('Isaac 401k'!N1017,'Retirement Calculator'!A:A,0),0),0)</f>
        <v>7820.4732791855868</v>
      </c>
      <c r="K1017" s="444">
        <f t="shared" ca="1" si="79"/>
        <v>-23838.921416863246</v>
      </c>
      <c r="L1017" s="444">
        <f t="shared" ca="1" si="80"/>
        <v>-5745180.0614640424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-5745180.0614640424</v>
      </c>
      <c r="J1018" s="444">
        <f t="array" ref="J1018">IFERROR(INDEX('Retirement Calculator'!J:J,MATCH('Isaac 401k'!N1018,'Retirement Calculator'!A:A,0),0),0)</f>
        <v>7820.4732791855868</v>
      </c>
      <c r="K1018" s="444">
        <f t="shared" ca="1" si="79"/>
        <v>-23970.835561430118</v>
      </c>
      <c r="L1018" s="444">
        <f t="shared" ca="1" si="80"/>
        <v>-5776971.3703046581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-5776971.3703046581</v>
      </c>
      <c r="J1019" s="444">
        <f t="array" ref="J1019">IFERROR(INDEX('Retirement Calculator'!J:J,MATCH('Isaac 401k'!N1019,'Retirement Calculator'!A:A,0),0),0)</f>
        <v>7820.4732791855868</v>
      </c>
      <c r="K1019" s="444">
        <f t="shared" ca="1" si="79"/>
        <v>-24103.299348266017</v>
      </c>
      <c r="L1019" s="444">
        <f t="shared" ca="1" si="80"/>
        <v>-5808895.1429321095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-5808895.1429321095</v>
      </c>
      <c r="J1020" s="444">
        <f t="array" ref="J1020">IFERROR(INDEX('Retirement Calculator'!J:J,MATCH('Isaac 401k'!N1020,'Retirement Calculator'!A:A,0),0),0)</f>
        <v>7820.4732791855868</v>
      </c>
      <c r="K1020" s="444">
        <f t="shared" ca="1" si="79"/>
        <v>-24236.315067547064</v>
      </c>
      <c r="L1020" s="444">
        <f t="shared" ca="1" si="80"/>
        <v>-5840951.9312788425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-5840951.9312788425</v>
      </c>
      <c r="J1021" s="444">
        <f t="array" ref="J1021">IFERROR(INDEX('Retirement Calculator'!J:J,MATCH('Isaac 401k'!N1021,'Retirement Calculator'!A:A,0),0),0)</f>
        <v>7820.4732791855868</v>
      </c>
      <c r="K1021" s="444">
        <f t="shared" ca="1" si="79"/>
        <v>-24369.885018991783</v>
      </c>
      <c r="L1021" s="444">
        <f t="shared" ca="1" si="80"/>
        <v>-5873142.2895770203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-5873142.2895770203</v>
      </c>
      <c r="J1022" s="444">
        <f t="array" ref="J1022">IFERROR(INDEX('Retirement Calculator'!J:J,MATCH('Isaac 401k'!N1022,'Retirement Calculator'!A:A,0),0),0)</f>
        <v>7820.4732791855868</v>
      </c>
      <c r="K1022" s="444">
        <f t="shared" ca="1" si="79"/>
        <v>-24504.011511900859</v>
      </c>
      <c r="L1022" s="444">
        <f t="shared" ca="1" si="80"/>
        <v>-5905466.7743681064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-5905466.7743681064</v>
      </c>
      <c r="J1023" s="444">
        <f t="array" ref="J1023">IFERROR(INDEX('Retirement Calculator'!J:J,MATCH('Isaac 401k'!N1023,'Retirement Calculator'!A:A,0),0),0)</f>
        <v>7820.4732791855868</v>
      </c>
      <c r="K1023" s="444">
        <f t="shared" ca="1" si="79"/>
        <v>-24638.696865197049</v>
      </c>
      <c r="L1023" s="444">
        <f t="shared" ca="1" si="80"/>
        <v>-5937925.9445124893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-5937925.9445124893</v>
      </c>
      <c r="J1024" s="444">
        <f t="array" ref="J1024">IFERROR(INDEX('Retirement Calculator'!J:J,MATCH('Isaac 401k'!N1024,'Retirement Calculator'!A:A,0),0),0)</f>
        <v>7820.4732791855868</v>
      </c>
      <c r="K1024" s="444">
        <f t="shared" ca="1" si="79"/>
        <v>-24773.943407465311</v>
      </c>
      <c r="L1024" s="444">
        <f t="shared" ca="1" si="80"/>
        <v>-5970520.3611991405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-5970520.3611991405</v>
      </c>
      <c r="J1025" s="444">
        <f t="array" ref="J1025">IFERROR(INDEX('Retirement Calculator'!J:J,MATCH('Isaac 401k'!N1025,'Retirement Calculator'!A:A,0),0),0)</f>
        <v>7820.4732791855868</v>
      </c>
      <c r="K1025" s="444">
        <f t="shared" ca="1" si="79"/>
        <v>-24909.753476993024</v>
      </c>
      <c r="L1025" s="444">
        <f t="shared" ca="1" si="80"/>
        <v>-6003250.5879553193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-6003250.5879553193</v>
      </c>
      <c r="J1026" s="444">
        <f t="array" ref="J1026">IFERROR(INDEX('Retirement Calculator'!J:J,MATCH('Isaac 401k'!N1026,'Retirement Calculator'!A:A,0),0),0)</f>
        <v>7820.4732791855868</v>
      </c>
      <c r="K1026" s="444">
        <f t="shared" ca="1" si="79"/>
        <v>-25046.129421810438</v>
      </c>
      <c r="L1026" s="444">
        <f t="shared" ca="1" si="80"/>
        <v>-6036117.1906563155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-6036117.1906563155</v>
      </c>
      <c r="J1027" s="444">
        <f t="array" ref="J1027">IFERROR(INDEX('Retirement Calculator'!J:J,MATCH('Isaac 401k'!N1027,'Retirement Calculator'!A:A,0),0),0)</f>
        <v>7820.4732791855868</v>
      </c>
      <c r="K1027" s="444">
        <f t="shared" ca="1" si="79"/>
        <v>-25183.073599731255</v>
      </c>
      <c r="L1027" s="444">
        <f t="shared" ca="1" si="80"/>
        <v>-6069120.7375352327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-6069120.7375352327</v>
      </c>
      <c r="J1028" s="444">
        <f t="array" ref="J1028">IFERROR(INDEX('Retirement Calculator'!J:J,MATCH('Isaac 401k'!N1028,'Retirement Calculator'!A:A,0),0),0)</f>
        <v>7820.4732791855868</v>
      </c>
      <c r="K1028" s="444">
        <f t="shared" ref="K1028:K1282" ca="1" si="105">IPMT(M1028/12,1,12,-I1028+J1028,,0)</f>
        <v>-25320.588378393408</v>
      </c>
      <c r="L1028" s="444">
        <f t="shared" ref="L1028:L1282" ca="1" si="106">I1028-J1028+K1028</f>
        <v>-6102261.7991928114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-6102261.7991928114</v>
      </c>
      <c r="J1029" s="444">
        <f t="array" ref="J1029">IFERROR(INDEX('Retirement Calculator'!J:J,MATCH('Isaac 401k'!N1029,'Retirement Calculator'!A:A,0),0),0)</f>
        <v>7820.4732791855868</v>
      </c>
      <c r="K1029" s="444">
        <f t="shared" ca="1" si="105"/>
        <v>-25458.676135299986</v>
      </c>
      <c r="L1029" s="444">
        <f t="shared" ca="1" si="106"/>
        <v>-6135540.9486072967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-6135540.9486072967</v>
      </c>
      <c r="J1030" s="444">
        <f t="array" ref="J1030">IFERROR(INDEX('Retirement Calculator'!J:J,MATCH('Isaac 401k'!N1030,'Retirement Calculator'!A:A,0),0),0)</f>
        <v>7820.4732791855868</v>
      </c>
      <c r="K1030" s="444">
        <f t="shared" ca="1" si="105"/>
        <v>-25597.339257860342</v>
      </c>
      <c r="L1030" s="444">
        <f t="shared" ca="1" si="106"/>
        <v>-6168958.7611443428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-6168958.7611443428</v>
      </c>
      <c r="J1031" s="444">
        <f t="array" ref="J1031">IFERROR(INDEX('Retirement Calculator'!J:J,MATCH('Isaac 401k'!N1031,'Retirement Calculator'!A:A,0),0),0)</f>
        <v>7820.4732791855868</v>
      </c>
      <c r="K1031" s="444">
        <f t="shared" ca="1" si="105"/>
        <v>-25736.580143431369</v>
      </c>
      <c r="L1031" s="444">
        <f t="shared" ca="1" si="106"/>
        <v>-6202515.8145669596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-6202515.8145669596</v>
      </c>
      <c r="J1032" s="444">
        <f t="array" ref="J1032">IFERROR(INDEX('Retirement Calculator'!J:J,MATCH('Isaac 401k'!N1032,'Retirement Calculator'!A:A,0),0),0)</f>
        <v>7820.4732791855868</v>
      </c>
      <c r="K1032" s="444">
        <f t="shared" ca="1" si="105"/>
        <v>-25876.401199358937</v>
      </c>
      <c r="L1032" s="444">
        <f t="shared" ca="1" si="106"/>
        <v>-6236212.6890455037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-6236212.6890455037</v>
      </c>
      <c r="J1033" s="444">
        <f t="array" ref="J1033">IFERROR(INDEX('Retirement Calculator'!J:J,MATCH('Isaac 401k'!N1033,'Retirement Calculator'!A:A,0),0),0)</f>
        <v>7820.4732791855868</v>
      </c>
      <c r="K1033" s="444">
        <f t="shared" ca="1" si="105"/>
        <v>-26016.804843019538</v>
      </c>
      <c r="L1033" s="444">
        <f t="shared" ca="1" si="106"/>
        <v>-6270049.967167709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-6270049.967167709</v>
      </c>
      <c r="J1034" s="444">
        <f t="array" ref="J1034">IFERROR(INDEX('Retirement Calculator'!J:J,MATCH('Isaac 401k'!N1034,'Retirement Calculator'!A:A,0),0),0)</f>
        <v>7820.4732791855868</v>
      </c>
      <c r="K1034" s="444">
        <f t="shared" ca="1" si="105"/>
        <v>-26157.793501862059</v>
      </c>
      <c r="L1034" s="444">
        <f t="shared" ca="1" si="106"/>
        <v>-6304028.2339487569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-6304028.2339487569</v>
      </c>
      <c r="J1035" s="444">
        <f t="array" ref="J1035">IFERROR(INDEX('Retirement Calculator'!J:J,MATCH('Isaac 401k'!N1035,'Retirement Calculator'!A:A,0),0),0)</f>
        <v>7820.4732791855868</v>
      </c>
      <c r="K1035" s="444">
        <f t="shared" ca="1" si="105"/>
        <v>-26299.369613449759</v>
      </c>
      <c r="L1035" s="444">
        <f t="shared" ca="1" si="106"/>
        <v>-6338148.0768413926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-6338148.0768413926</v>
      </c>
      <c r="J1036" s="444">
        <f t="array" ref="J1036">IFERROR(INDEX('Retirement Calculator'!J:J,MATCH('Isaac 401k'!N1036,'Retirement Calculator'!A:A,0),0),0)</f>
        <v>7820.4732791855868</v>
      </c>
      <c r="K1036" s="444">
        <f t="shared" ca="1" si="105"/>
        <v>-26441.535625502409</v>
      </c>
      <c r="L1036" s="444">
        <f t="shared" ca="1" si="106"/>
        <v>-6372410.0857460806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-6372410.0857460806</v>
      </c>
      <c r="J1037" s="444">
        <f t="array" ref="J1037">IFERROR(INDEX('Retirement Calculator'!J:J,MATCH('Isaac 401k'!N1037,'Retirement Calculator'!A:A,0),0),0)</f>
        <v>7820.4732791855868</v>
      </c>
      <c r="K1037" s="444">
        <f t="shared" ca="1" si="105"/>
        <v>-26584.293995938609</v>
      </c>
      <c r="L1037" s="444">
        <f t="shared" ca="1" si="106"/>
        <v>-6406814.8530212045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-6406814.8530212045</v>
      </c>
      <c r="J1038" s="444">
        <f t="array" ref="J1038">IFERROR(INDEX('Retirement Calculator'!J:J,MATCH('Isaac 401k'!N1038,'Retirement Calculator'!A:A,0),0),0)</f>
        <v>7820.4732791855868</v>
      </c>
      <c r="K1038" s="444">
        <f t="shared" ca="1" si="105"/>
        <v>-26727.647192918292</v>
      </c>
      <c r="L1038" s="444">
        <f t="shared" ca="1" si="106"/>
        <v>-6441362.9734933088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-6441362.9734933088</v>
      </c>
      <c r="J1039" s="444">
        <f t="array" ref="J1039">IFERROR(INDEX('Retirement Calculator'!J:J,MATCH('Isaac 401k'!N1039,'Retirement Calculator'!A:A,0),0),0)</f>
        <v>7820.4732791855868</v>
      </c>
      <c r="K1039" s="444">
        <f t="shared" ca="1" si="105"/>
        <v>-26871.597694885393</v>
      </c>
      <c r="L1039" s="444">
        <f t="shared" ca="1" si="106"/>
        <v>-6476055.0444673793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-6476055.0444673793</v>
      </c>
      <c r="J1040" s="444">
        <f t="array" ref="J1040">IFERROR(INDEX('Retirement Calculator'!J:J,MATCH('Isaac 401k'!N1040,'Retirement Calculator'!A:A,0),0),0)</f>
        <v>7820.4732791855868</v>
      </c>
      <c r="K1040" s="444">
        <f t="shared" ca="1" si="105"/>
        <v>-27016.147990610687</v>
      </c>
      <c r="L1040" s="444">
        <f t="shared" ca="1" si="106"/>
        <v>-6510891.6657371754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-6510891.6657371754</v>
      </c>
      <c r="J1041" s="444">
        <f t="array" ref="J1041">IFERROR(INDEX('Retirement Calculator'!J:J,MATCH('Isaac 401k'!N1041,'Retirement Calculator'!A:A,0),0),0)</f>
        <v>7820.4732791855868</v>
      </c>
      <c r="K1041" s="444">
        <f t="shared" ca="1" si="105"/>
        <v>-27161.300579234838</v>
      </c>
      <c r="L1041" s="444">
        <f t="shared" ca="1" si="106"/>
        <v>-6545873.4395955959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-6545873.4395955959</v>
      </c>
      <c r="J1042" s="444">
        <f t="array" ref="J1042">IFERROR(INDEX('Retirement Calculator'!J:J,MATCH('Isaac 401k'!N1042,'Retirement Calculator'!A:A,0),0),0)</f>
        <v>7820.4732791855868</v>
      </c>
      <c r="K1042" s="444">
        <f t="shared" ca="1" si="105"/>
        <v>-27307.057970311591</v>
      </c>
      <c r="L1042" s="444">
        <f t="shared" ca="1" si="106"/>
        <v>-6581000.970845093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-6581000.970845093</v>
      </c>
      <c r="J1043" s="444">
        <f t="array" ref="J1043">IFERROR(INDEX('Retirement Calculator'!J:J,MATCH('Isaac 401k'!N1043,'Retirement Calculator'!A:A,0),0),0)</f>
        <v>7820.4732791855868</v>
      </c>
      <c r="K1043" s="444">
        <f t="shared" ca="1" si="105"/>
        <v>-27453.42268385116</v>
      </c>
      <c r="L1043" s="444">
        <f t="shared" ca="1" si="106"/>
        <v>-6616274.8668081295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-6616274.8668081295</v>
      </c>
      <c r="J1044" s="444">
        <f t="array" ref="J1044">IFERROR(INDEX('Retirement Calculator'!J:J,MATCH('Isaac 401k'!N1044,'Retirement Calculator'!A:A,0),0),0)</f>
        <v>7820.4732791855868</v>
      </c>
      <c r="K1044" s="444">
        <f t="shared" ca="1" si="105"/>
        <v>-27600.397250363807</v>
      </c>
      <c r="L1044" s="444">
        <f t="shared" ca="1" si="106"/>
        <v>-6651695.7373376787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-6651695.7373376787</v>
      </c>
      <c r="J1045" s="444">
        <f t="array" ref="J1045">IFERROR(INDEX('Retirement Calculator'!J:J,MATCH('Isaac 401k'!N1045,'Retirement Calculator'!A:A,0),0),0)</f>
        <v>7820.4732791855868</v>
      </c>
      <c r="K1045" s="444">
        <f t="shared" ca="1" si="105"/>
        <v>-27747.9842109036</v>
      </c>
      <c r="L1045" s="444">
        <f t="shared" ca="1" si="106"/>
        <v>-6687264.194827768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-6687264.194827768</v>
      </c>
      <c r="J1046" s="444">
        <f t="array" ref="J1046">IFERROR(INDEX('Retirement Calculator'!J:J,MATCH('Isaac 401k'!N1046,'Retirement Calculator'!A:A,0),0),0)</f>
        <v>7820.4732791855868</v>
      </c>
      <c r="K1046" s="444">
        <f t="shared" ca="1" si="105"/>
        <v>-27896.186117112306</v>
      </c>
      <c r="L1046" s="444">
        <f t="shared" ca="1" si="106"/>
        <v>-6722980.8542240663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-6722980.8542240663</v>
      </c>
      <c r="J1047" s="444">
        <f t="array" ref="J1047">IFERROR(INDEX('Retirement Calculator'!J:J,MATCH('Isaac 401k'!N1047,'Retirement Calculator'!A:A,0),0),0)</f>
        <v>7820.4732791855868</v>
      </c>
      <c r="K1047" s="444">
        <f t="shared" ca="1" si="105"/>
        <v>-28045.005531263549</v>
      </c>
      <c r="L1047" s="444">
        <f t="shared" ca="1" si="106"/>
        <v>-6758846.3330345154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-6758846.3330345154</v>
      </c>
      <c r="J1048" s="444">
        <f t="array" ref="J1048">IFERROR(INDEX('Retirement Calculator'!J:J,MATCH('Isaac 401k'!N1048,'Retirement Calculator'!A:A,0),0),0)</f>
        <v>7820.4732791855868</v>
      </c>
      <c r="K1048" s="444">
        <f t="shared" ca="1" si="105"/>
        <v>-28194.445026307083</v>
      </c>
      <c r="L1048" s="444">
        <f t="shared" ca="1" si="106"/>
        <v>-6794861.2513400083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-6794861.2513400083</v>
      </c>
      <c r="J1049" s="444">
        <f t="array" ref="J1049">IFERROR(INDEX('Retirement Calculator'!J:J,MATCH('Isaac 401k'!N1049,'Retirement Calculator'!A:A,0),0),0)</f>
        <v>7820.4732791855868</v>
      </c>
      <c r="K1049" s="444">
        <f t="shared" ca="1" si="105"/>
        <v>-28344.507185913302</v>
      </c>
      <c r="L1049" s="444">
        <f t="shared" ca="1" si="106"/>
        <v>-6831026.2318051076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-6831026.2318051076</v>
      </c>
      <c r="J1050" s="444">
        <f t="array" ref="J1050">IFERROR(INDEX('Retirement Calculator'!J:J,MATCH('Isaac 401k'!N1050,'Retirement Calculator'!A:A,0),0),0)</f>
        <v>7820.4732791855868</v>
      </c>
      <c r="K1050" s="444">
        <f t="shared" ca="1" si="105"/>
        <v>-28495.194604517888</v>
      </c>
      <c r="L1050" s="444">
        <f t="shared" ca="1" si="106"/>
        <v>-6867341.899688811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-6867341.899688811</v>
      </c>
      <c r="J1051" s="444">
        <f t="array" ref="J1051">IFERROR(INDEX('Retirement Calculator'!J:J,MATCH('Isaac 401k'!N1051,'Retirement Calculator'!A:A,0),0),0)</f>
        <v>7820.4732791855868</v>
      </c>
      <c r="K1051" s="444">
        <f t="shared" ca="1" si="105"/>
        <v>-28646.509887366654</v>
      </c>
      <c r="L1051" s="444">
        <f t="shared" ca="1" si="106"/>
        <v>-6903808.8828553632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-6903808.8828553632</v>
      </c>
      <c r="J1052" s="444">
        <f t="array" ref="J1052">IFERROR(INDEX('Retirement Calculator'!J:J,MATCH('Isaac 401k'!N1052,'Retirement Calculator'!A:A,0),0),0)</f>
        <v>7820.4732791855868</v>
      </c>
      <c r="K1052" s="444">
        <f t="shared" ca="1" si="105"/>
        <v>-28798.455650560616</v>
      </c>
      <c r="L1052" s="444">
        <f t="shared" ca="1" si="106"/>
        <v>-6940427.8117851093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-6940427.8117851093</v>
      </c>
      <c r="J1053" s="444">
        <f t="array" ref="J1053">IFERROR(INDEX('Retirement Calculator'!J:J,MATCH('Isaac 401k'!N1053,'Retirement Calculator'!A:A,0),0),0)</f>
        <v>7820.4732791855868</v>
      </c>
      <c r="K1053" s="444">
        <f t="shared" ca="1" si="105"/>
        <v>-28951.034521101228</v>
      </c>
      <c r="L1053" s="444">
        <f t="shared" ca="1" si="106"/>
        <v>-6977199.319585396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-6977199.319585396</v>
      </c>
      <c r="J1054" s="444">
        <f t="array" ref="J1054">IFERROR(INDEX('Retirement Calculator'!J:J,MATCH('Isaac 401k'!N1054,'Retirement Calculator'!A:A,0),0),0)</f>
        <v>7820.4732791855868</v>
      </c>
      <c r="K1054" s="444">
        <f t="shared" ca="1" si="105"/>
        <v>-29104.249136935756</v>
      </c>
      <c r="L1054" s="444">
        <f t="shared" ca="1" si="106"/>
        <v>-7014124.0420015175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-7014124.0420015175</v>
      </c>
      <c r="J1055" s="444">
        <f t="array" ref="J1055">IFERROR(INDEX('Retirement Calculator'!J:J,MATCH('Isaac 401k'!N1055,'Retirement Calculator'!A:A,0),0),0)</f>
        <v>7820.4732791855868</v>
      </c>
      <c r="K1055" s="444">
        <f t="shared" ca="1" si="105"/>
        <v>-29258.102147002934</v>
      </c>
      <c r="L1055" s="444">
        <f t="shared" ca="1" si="106"/>
        <v>-7051202.6174277058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-7051202.6174277058</v>
      </c>
      <c r="J1056" s="444">
        <f t="array" ref="J1056">IFERROR(INDEX('Retirement Calculator'!J:J,MATCH('Isaac 401k'!N1056,'Retirement Calculator'!A:A,0),0),0)</f>
        <v>7820.4732791855868</v>
      </c>
      <c r="K1056" s="444">
        <f t="shared" ca="1" si="105"/>
        <v>-29412.596211278713</v>
      </c>
      <c r="L1056" s="444">
        <f t="shared" ca="1" si="106"/>
        <v>-7088435.6869181702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-7088435.6869181702</v>
      </c>
      <c r="J1057" s="444">
        <f t="array" ref="J1057">IFERROR(INDEX('Retirement Calculator'!J:J,MATCH('Isaac 401k'!N1057,'Retirement Calculator'!A:A,0),0),0)</f>
        <v>7820.4732791855868</v>
      </c>
      <c r="K1057" s="444">
        <f t="shared" ca="1" si="105"/>
        <v>-29567.734000822315</v>
      </c>
      <c r="L1057" s="444">
        <f t="shared" ca="1" si="106"/>
        <v>-7125823.8941981783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-7125823.8941981783</v>
      </c>
      <c r="J1058" s="444">
        <f t="array" ref="J1058">IFERROR(INDEX('Retirement Calculator'!J:J,MATCH('Isaac 401k'!N1058,'Retirement Calculator'!A:A,0),0),0)</f>
        <v>7820.4732791855868</v>
      </c>
      <c r="K1058" s="444">
        <f t="shared" ca="1" si="105"/>
        <v>-29723.518197822348</v>
      </c>
      <c r="L1058" s="444">
        <f t="shared" ca="1" si="106"/>
        <v>-7163367.8856751863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-7163367.8856751863</v>
      </c>
      <c r="J1059" s="444">
        <f t="array" ref="J1059">IFERROR(INDEX('Retirement Calculator'!J:J,MATCH('Isaac 401k'!N1059,'Retirement Calculator'!A:A,0),0),0)</f>
        <v>7820.4732791855868</v>
      </c>
      <c r="K1059" s="444">
        <f t="shared" ca="1" si="105"/>
        <v>-29879.95149564321</v>
      </c>
      <c r="L1059" s="444">
        <f t="shared" ca="1" si="106"/>
        <v>-7201068.3104500147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-7201068.3104500147</v>
      </c>
      <c r="J1060" s="444">
        <f t="array" ref="J1060">IFERROR(INDEX('Retirement Calculator'!J:J,MATCH('Isaac 401k'!N1060,'Retirement Calculator'!A:A,0),0),0)</f>
        <v>7820.4732791855868</v>
      </c>
      <c r="K1060" s="444">
        <f t="shared" ca="1" si="105"/>
        <v>-30037.036598871669</v>
      </c>
      <c r="L1060" s="444">
        <f t="shared" ca="1" si="106"/>
        <v>-7238925.8203280717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-7238925.8203280717</v>
      </c>
      <c r="J1061" s="444">
        <f t="array" ref="J1061">IFERROR(INDEX('Retirement Calculator'!J:J,MATCH('Isaac 401k'!N1061,'Retirement Calculator'!A:A,0),0),0)</f>
        <v>7820.4732791855868</v>
      </c>
      <c r="K1061" s="444">
        <f t="shared" ca="1" si="105"/>
        <v>-30194.776223363573</v>
      </c>
      <c r="L1061" s="444">
        <f t="shared" ca="1" si="106"/>
        <v>-7276941.0698306207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-7276941.0698306207</v>
      </c>
      <c r="J1062" s="444">
        <f t="array" ref="J1062">IFERROR(INDEX('Retirement Calculator'!J:J,MATCH('Isaac 401k'!N1062,'Retirement Calculator'!A:A,0),0),0)</f>
        <v>7820.4732791855868</v>
      </c>
      <c r="K1062" s="444">
        <f t="shared" ca="1" si="105"/>
        <v>-30353.173096290859</v>
      </c>
      <c r="L1062" s="444">
        <f t="shared" ca="1" si="106"/>
        <v>-7315114.716206097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-7315114.716206097</v>
      </c>
      <c r="J1063" s="444">
        <f t="array" ref="J1063">IFERROR(INDEX('Retirement Calculator'!J:J,MATCH('Isaac 401k'!N1063,'Retirement Calculator'!A:A,0),0),0)</f>
        <v>7820.4732791855868</v>
      </c>
      <c r="K1063" s="444">
        <f t="shared" ca="1" si="105"/>
        <v>-30512.229956188672</v>
      </c>
      <c r="L1063" s="444">
        <f t="shared" ca="1" si="106"/>
        <v>-7353447.4194414709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-7353447.4194414709</v>
      </c>
      <c r="J1064" s="444">
        <f t="array" ref="J1064">IFERROR(INDEX('Retirement Calculator'!J:J,MATCH('Isaac 401k'!N1064,'Retirement Calculator'!A:A,0),0),0)</f>
        <v>7820.4732791855868</v>
      </c>
      <c r="K1064" s="444">
        <f t="shared" ca="1" si="105"/>
        <v>-30671.949553002734</v>
      </c>
      <c r="L1064" s="444">
        <f t="shared" ca="1" si="106"/>
        <v>-7391939.8422736591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-7391939.8422736591</v>
      </c>
      <c r="J1065" s="444">
        <f t="array" ref="J1065">IFERROR(INDEX('Retirement Calculator'!J:J,MATCH('Isaac 401k'!N1065,'Retirement Calculator'!A:A,0),0),0)</f>
        <v>7820.4732791855868</v>
      </c>
      <c r="K1065" s="444">
        <f t="shared" ca="1" si="105"/>
        <v>-30832.334648136854</v>
      </c>
      <c r="L1065" s="444">
        <f t="shared" ca="1" si="106"/>
        <v>-7430592.6502009816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-7430592.6502009816</v>
      </c>
      <c r="J1066" s="444">
        <f t="array" ref="J1066">IFERROR(INDEX('Retirement Calculator'!J:J,MATCH('Isaac 401k'!N1066,'Retirement Calculator'!A:A,0),0),0)</f>
        <v>7820.4732791855868</v>
      </c>
      <c r="K1066" s="444">
        <f t="shared" ca="1" si="105"/>
        <v>-30993.388014500695</v>
      </c>
      <c r="L1066" s="444">
        <f t="shared" ca="1" si="106"/>
        <v>-7469406.5114946682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-7469406.5114946682</v>
      </c>
      <c r="J1067" s="444">
        <f t="array" ref="J1067">IFERROR(INDEX('Retirement Calculator'!J:J,MATCH('Isaac 401k'!N1067,'Retirement Calculator'!A:A,0),0),0)</f>
        <v>7820.4732791855868</v>
      </c>
      <c r="K1067" s="444">
        <f t="shared" ca="1" si="105"/>
        <v>-31155.11243655772</v>
      </c>
      <c r="L1067" s="444">
        <f t="shared" ca="1" si="106"/>
        <v>-7508382.0972104119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-7508382.0972104119</v>
      </c>
      <c r="J1068" s="444">
        <f t="array" ref="J1068">IFERROR(INDEX('Retirement Calculator'!J:J,MATCH('Isaac 401k'!N1068,'Retirement Calculator'!A:A,0),0),0)</f>
        <v>7820.4732791855868</v>
      </c>
      <c r="K1068" s="444">
        <f t="shared" ca="1" si="105"/>
        <v>-31317.510710373321</v>
      </c>
      <c r="L1068" s="444">
        <f t="shared" ca="1" si="106"/>
        <v>-7547520.081199971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-7547520.081199971</v>
      </c>
      <c r="J1069" s="444">
        <f t="array" ref="J1069">IFERROR(INDEX('Retirement Calculator'!J:J,MATCH('Isaac 401k'!N1069,'Retirement Calculator'!A:A,0),0),0)</f>
        <v>7820.4732791855868</v>
      </c>
      <c r="K1069" s="444">
        <f t="shared" ca="1" si="105"/>
        <v>-31480.585643663151</v>
      </c>
      <c r="L1069" s="444">
        <f t="shared" ca="1" si="106"/>
        <v>-7586821.1401228197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-7586821.1401228197</v>
      </c>
      <c r="J1070" s="444">
        <f t="array" ref="J1070">IFERROR(INDEX('Retirement Calculator'!J:J,MATCH('Isaac 401k'!N1070,'Retirement Calculator'!A:A,0),0),0)</f>
        <v>7820.4732791855868</v>
      </c>
      <c r="K1070" s="444">
        <f t="shared" ca="1" si="105"/>
        <v>-31644.340055841683</v>
      </c>
      <c r="L1070" s="444">
        <f t="shared" ca="1" si="106"/>
        <v>-7626285.9534578472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-7626285.9534578472</v>
      </c>
      <c r="J1071" s="444">
        <f t="array" ref="J1071">IFERROR(INDEX('Retirement Calculator'!J:J,MATCH('Isaac 401k'!N1071,'Retirement Calculator'!A:A,0),0),0)</f>
        <v>7820.4732791855868</v>
      </c>
      <c r="K1071" s="444">
        <f t="shared" ca="1" si="105"/>
        <v>-31808.776778070969</v>
      </c>
      <c r="L1071" s="444">
        <f t="shared" ca="1" si="106"/>
        <v>-7665915.203515104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-7665915.203515104</v>
      </c>
      <c r="J1072" s="444">
        <f t="array" ref="J1072">IFERROR(INDEX('Retirement Calculator'!J:J,MATCH('Isaac 401k'!N1072,'Retirement Calculator'!A:A,0),0),0)</f>
        <v>7820.4732791855868</v>
      </c>
      <c r="K1072" s="444">
        <f t="shared" ca="1" si="105"/>
        <v>-31973.898653309541</v>
      </c>
      <c r="L1072" s="444">
        <f t="shared" ca="1" si="106"/>
        <v>-7705709.5754475994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-7705709.5754475994</v>
      </c>
      <c r="J1073" s="444">
        <f t="array" ref="J1073">IFERROR(INDEX('Retirement Calculator'!J:J,MATCH('Isaac 401k'!N1073,'Retirement Calculator'!A:A,0),0),0)</f>
        <v>7820.4732791855868</v>
      </c>
      <c r="K1073" s="444">
        <f t="shared" ca="1" si="105"/>
        <v>-32139.708536361602</v>
      </c>
      <c r="L1073" s="444">
        <f t="shared" ca="1" si="106"/>
        <v>-7745669.7572631463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-7745669.7572631463</v>
      </c>
      <c r="J1074" s="444">
        <f t="array" ref="J1074">IFERROR(INDEX('Retirement Calculator'!J:J,MATCH('Isaac 401k'!N1074,'Retirement Calculator'!A:A,0),0),0)</f>
        <v>7820.4732791855868</v>
      </c>
      <c r="K1074" s="444">
        <f t="shared" ca="1" si="105"/>
        <v>-32306.209293926382</v>
      </c>
      <c r="L1074" s="444">
        <f t="shared" ca="1" si="106"/>
        <v>-7785796.4398362581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-7785796.4398362581</v>
      </c>
      <c r="J1075" s="444">
        <f t="array" ref="J1075">IFERROR(INDEX('Retirement Calculator'!J:J,MATCH('Isaac 401k'!N1075,'Retirement Calculator'!A:A,0),0),0)</f>
        <v>7820.4732791855868</v>
      </c>
      <c r="K1075" s="444">
        <f t="shared" ca="1" si="105"/>
        <v>-32473.403804647682</v>
      </c>
      <c r="L1075" s="444">
        <f t="shared" ca="1" si="106"/>
        <v>-7826090.3169200914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-7826090.3169200914</v>
      </c>
      <c r="J1076" s="444">
        <f t="array" ref="J1076">IFERROR(INDEX('Retirement Calculator'!J:J,MATCH('Isaac 401k'!N1076,'Retirement Calculator'!A:A,0),0),0)</f>
        <v>7820.4732791855868</v>
      </c>
      <c r="K1076" s="444">
        <f t="shared" ca="1" si="105"/>
        <v>-32641.294959163653</v>
      </c>
      <c r="L1076" s="444">
        <f t="shared" ca="1" si="106"/>
        <v>-7866552.0851584403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-7866552.0851584403</v>
      </c>
      <c r="J1077" s="444">
        <f t="array" ref="J1077">IFERROR(INDEX('Retirement Calculator'!J:J,MATCH('Isaac 401k'!N1077,'Retirement Calculator'!A:A,0),0),0)</f>
        <v>7820.4732791855868</v>
      </c>
      <c r="K1077" s="444">
        <f t="shared" ca="1" si="105"/>
        <v>-32809.885660156775</v>
      </c>
      <c r="L1077" s="444">
        <f t="shared" ca="1" si="106"/>
        <v>-7907182.4440977825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-7907182.4440977825</v>
      </c>
      <c r="J1078" s="444">
        <f t="array" ref="J1078">IFERROR(INDEX('Retirement Calculator'!J:J,MATCH('Isaac 401k'!N1078,'Retirement Calculator'!A:A,0),0),0)</f>
        <v>7820.4732791855868</v>
      </c>
      <c r="K1078" s="444">
        <f t="shared" ca="1" si="105"/>
        <v>-32979.178822404036</v>
      </c>
      <c r="L1078" s="444">
        <f t="shared" ca="1" si="106"/>
        <v>-7947982.0961993719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-7947982.0961993719</v>
      </c>
      <c r="J1079" s="444">
        <f t="array" ref="J1079">IFERROR(INDEX('Retirement Calculator'!J:J,MATCH('Isaac 401k'!N1079,'Retirement Calculator'!A:A,0),0),0)</f>
        <v>7820.4732791855868</v>
      </c>
      <c r="K1079" s="444">
        <f t="shared" ca="1" si="105"/>
        <v>-33149.177372827326</v>
      </c>
      <c r="L1079" s="444">
        <f t="shared" ca="1" si="106"/>
        <v>-7988951.7468513846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-7988951.7468513846</v>
      </c>
      <c r="J1080" s="444">
        <f t="array" ref="J1080">IFERROR(INDEX('Retirement Calculator'!J:J,MATCH('Isaac 401k'!N1080,'Retirement Calculator'!A:A,0),0),0)</f>
        <v>7820.4732791855868</v>
      </c>
      <c r="K1080" s="444">
        <f t="shared" ca="1" si="105"/>
        <v>-33319.884250544041</v>
      </c>
      <c r="L1080" s="444">
        <f t="shared" ca="1" si="106"/>
        <v>-8030092.1043811142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-8030092.1043811142</v>
      </c>
      <c r="J1081" s="444">
        <f t="array" ref="J1081">IFERROR(INDEX('Retirement Calculator'!J:J,MATCH('Isaac 401k'!N1081,'Retirement Calculator'!A:A,0),0),0)</f>
        <v>7820.4732791855868</v>
      </c>
      <c r="K1081" s="444">
        <f t="shared" ca="1" si="105"/>
        <v>-33491.302406917916</v>
      </c>
      <c r="L1081" s="444">
        <f t="shared" ca="1" si="106"/>
        <v>-8071403.8800672181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-8071403.8800672181</v>
      </c>
      <c r="J1082" s="444">
        <f t="array" ref="J1082">IFERROR(INDEX('Retirement Calculator'!J:J,MATCH('Isaac 401k'!N1082,'Retirement Calculator'!A:A,0),0),0)</f>
        <v>7820.4732791855868</v>
      </c>
      <c r="K1082" s="444">
        <f t="shared" ca="1" si="105"/>
        <v>-33663.434805610013</v>
      </c>
      <c r="L1082" s="444">
        <f t="shared" ca="1" si="106"/>
        <v>-8112887.7881520139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-8112887.7881520139</v>
      </c>
      <c r="J1083" s="444">
        <f t="array" ref="J1083">IFERROR(INDEX('Retirement Calculator'!J:J,MATCH('Isaac 401k'!N1083,'Retirement Calculator'!A:A,0),0),0)</f>
        <v>7820.4732791855868</v>
      </c>
      <c r="K1083" s="444">
        <f t="shared" ca="1" si="105"/>
        <v>-33836.28442263</v>
      </c>
      <c r="L1083" s="444">
        <f t="shared" ca="1" si="106"/>
        <v>-8154544.5458538299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-8154544.5458538299</v>
      </c>
      <c r="J1084" s="444">
        <f t="array" ref="J1084">IFERROR(INDEX('Retirement Calculator'!J:J,MATCH('Isaac 401k'!N1084,'Retirement Calculator'!A:A,0),0),0)</f>
        <v>7820.4732791855868</v>
      </c>
      <c r="K1084" s="444">
        <f t="shared" ca="1" si="105"/>
        <v>-34009.854246387564</v>
      </c>
      <c r="L1084" s="444">
        <f t="shared" ca="1" si="106"/>
        <v>-8196374.8733794028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-8196374.8733794028</v>
      </c>
      <c r="J1085" s="444">
        <f t="array" ref="J1085">IFERROR(INDEX('Retirement Calculator'!J:J,MATCH('Isaac 401k'!N1085,'Retirement Calculator'!A:A,0),0),0)</f>
        <v>7820.4732791855868</v>
      </c>
      <c r="K1085" s="444">
        <f t="shared" ca="1" si="105"/>
        <v>-34184.147277744116</v>
      </c>
      <c r="L1085" s="444">
        <f t="shared" ca="1" si="106"/>
        <v>-8238379.4939363329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-8238379.4939363329</v>
      </c>
      <c r="J1086" s="444">
        <f t="array" ref="J1086">IFERROR(INDEX('Retirement Calculator'!J:J,MATCH('Isaac 401k'!N1086,'Retirement Calculator'!A:A,0),0),0)</f>
        <v>7820.4732791855868</v>
      </c>
      <c r="K1086" s="444">
        <f t="shared" ca="1" si="105"/>
        <v>-34359.166530064656</v>
      </c>
      <c r="L1086" s="444">
        <f t="shared" ca="1" si="106"/>
        <v>-8280559.1337455828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-8280559.1337455828</v>
      </c>
      <c r="J1087" s="444">
        <f t="array" ref="J1087">IFERROR(INDEX('Retirement Calculator'!J:J,MATCH('Isaac 401k'!N1087,'Retirement Calculator'!A:A,0),0),0)</f>
        <v>7820.4732791855868</v>
      </c>
      <c r="K1087" s="444">
        <f t="shared" ca="1" si="105"/>
        <v>-34534.915029269869</v>
      </c>
      <c r="L1087" s="444">
        <f t="shared" ca="1" si="106"/>
        <v>-8322914.522054038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-8322914.522054038</v>
      </c>
      <c r="J1088" s="444">
        <f t="array" ref="J1088">IFERROR(INDEX('Retirement Calculator'!J:J,MATCH('Isaac 401k'!N1088,'Retirement Calculator'!A:A,0),0),0)</f>
        <v>7820.4732791855868</v>
      </c>
      <c r="K1088" s="444">
        <f t="shared" ca="1" si="105"/>
        <v>-34711.395813888426</v>
      </c>
      <c r="L1088" s="444">
        <f t="shared" ca="1" si="106"/>
        <v>-8365446.3911471125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-8365446.3911471125</v>
      </c>
      <c r="J1089" s="444">
        <f t="array" ref="J1089">IFERROR(INDEX('Retirement Calculator'!J:J,MATCH('Isaac 401k'!N1089,'Retirement Calculator'!A:A,0),0),0)</f>
        <v>7820.4732791855868</v>
      </c>
      <c r="K1089" s="444">
        <f t="shared" ca="1" si="105"/>
        <v>-34888.611935109577</v>
      </c>
      <c r="L1089" s="444">
        <f t="shared" ca="1" si="106"/>
        <v>-8408155.476361407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-8408155.476361407</v>
      </c>
      <c r="J1090" s="444">
        <f t="array" ref="J1090">IFERROR(INDEX('Retirement Calculator'!J:J,MATCH('Isaac 401k'!N1090,'Retirement Calculator'!A:A,0),0),0)</f>
        <v>7820.4732791855868</v>
      </c>
      <c r="K1090" s="444">
        <f t="shared" ca="1" si="105"/>
        <v>-35066.566456835804</v>
      </c>
      <c r="L1090" s="444">
        <f t="shared" ca="1" si="106"/>
        <v>-8451042.5160974283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-8451042.5160974283</v>
      </c>
      <c r="J1091" s="444">
        <f t="array" ref="J1091">IFERROR(INDEX('Retirement Calculator'!J:J,MATCH('Isaac 401k'!N1091,'Retirement Calculator'!A:A,0),0),0)</f>
        <v>7820.4732791855868</v>
      </c>
      <c r="K1091" s="444">
        <f t="shared" ca="1" si="105"/>
        <v>-35245.262455735894</v>
      </c>
      <c r="L1091" s="444">
        <f t="shared" ca="1" si="106"/>
        <v>-8494108.2518323492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-8494108.2518323492</v>
      </c>
      <c r="J1092" s="444">
        <f t="array" ref="J1092">IFERROR(INDEX('Retirement Calculator'!J:J,MATCH('Isaac 401k'!N1092,'Retirement Calculator'!A:A,0),0),0)</f>
        <v>7820.4732791855868</v>
      </c>
      <c r="K1092" s="444">
        <f t="shared" ca="1" si="105"/>
        <v>-35424.703021298061</v>
      </c>
      <c r="L1092" s="444">
        <f t="shared" ca="1" si="106"/>
        <v>-8537353.4281328321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-8537353.4281328321</v>
      </c>
      <c r="J1093" s="444">
        <f t="array" ref="J1093">IFERROR(INDEX('Retirement Calculator'!J:J,MATCH('Isaac 401k'!N1093,'Retirement Calculator'!A:A,0),0),0)</f>
        <v>7820.4732791855868</v>
      </c>
      <c r="K1093" s="444">
        <f t="shared" ca="1" si="105"/>
        <v>-35604.891255883405</v>
      </c>
      <c r="L1093" s="444">
        <f t="shared" ca="1" si="106"/>
        <v>-8580778.7926679011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-8580778.7926679011</v>
      </c>
      <c r="J1094" s="444">
        <f t="array" ref="J1094">IFERROR(INDEX('Retirement Calculator'!J:J,MATCH('Isaac 401k'!N1094,'Retirement Calculator'!A:A,0),0),0)</f>
        <v>7820.4732791855868</v>
      </c>
      <c r="K1094" s="444">
        <f t="shared" ca="1" si="105"/>
        <v>-35785.830274779524</v>
      </c>
      <c r="L1094" s="444">
        <f t="shared" ca="1" si="106"/>
        <v>-8624385.0962218661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-8624385.0962218661</v>
      </c>
      <c r="J1095" s="444">
        <f t="array" ref="J1095">IFERROR(INDEX('Retirement Calculator'!J:J,MATCH('Isaac 401k'!N1095,'Retirement Calculator'!A:A,0),0),0)</f>
        <v>7820.4732791855868</v>
      </c>
      <c r="K1095" s="444">
        <f t="shared" ca="1" si="105"/>
        <v>-35967.52320625438</v>
      </c>
      <c r="L1095" s="444">
        <f t="shared" ca="1" si="106"/>
        <v>-8668173.0927073061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-8668173.0927073061</v>
      </c>
      <c r="J1096" s="444">
        <f t="array" ref="J1096">IFERROR(INDEX('Retirement Calculator'!J:J,MATCH('Isaac 401k'!N1096,'Retirement Calculator'!A:A,0),0),0)</f>
        <v>7820.4732791855868</v>
      </c>
      <c r="K1096" s="444">
        <f t="shared" ca="1" si="105"/>
        <v>-36149.973191610385</v>
      </c>
      <c r="L1096" s="444">
        <f t="shared" ca="1" si="106"/>
        <v>-8712143.5391781013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-8712143.5391781013</v>
      </c>
      <c r="J1097" s="444">
        <f t="array" ref="J1097">IFERROR(INDEX('Retirement Calculator'!J:J,MATCH('Isaac 401k'!N1097,'Retirement Calculator'!A:A,0),0),0)</f>
        <v>7820.4732791855868</v>
      </c>
      <c r="K1097" s="444">
        <f t="shared" ca="1" si="105"/>
        <v>-36333.183385238692</v>
      </c>
      <c r="L1097" s="444">
        <f t="shared" ca="1" si="106"/>
        <v>-8756297.195842525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-8756297.195842525</v>
      </c>
      <c r="J1098" s="444">
        <f t="array" ref="J1098">IFERROR(INDEX('Retirement Calculator'!J:J,MATCH('Isaac 401k'!N1098,'Retirement Calculator'!A:A,0),0),0)</f>
        <v>7820.4732791855868</v>
      </c>
      <c r="K1098" s="444">
        <f t="shared" ca="1" si="105"/>
        <v>-36517.156954673796</v>
      </c>
      <c r="L1098" s="444">
        <f t="shared" ca="1" si="106"/>
        <v>-8800634.8260763846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-8800634.8260763846</v>
      </c>
      <c r="J1099" s="444">
        <f t="array" ref="J1099">IFERROR(INDEX('Retirement Calculator'!J:J,MATCH('Isaac 401k'!N1099,'Retirement Calculator'!A:A,0),0),0)</f>
        <v>7820.4732791855868</v>
      </c>
      <c r="K1099" s="444">
        <f t="shared" ca="1" si="105"/>
        <v>-36701.89708064821</v>
      </c>
      <c r="L1099" s="444">
        <f t="shared" ca="1" si="106"/>
        <v>-8845157.1964362189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-8845157.1964362189</v>
      </c>
      <c r="J1100" s="444">
        <f t="array" ref="J1100">IFERROR(INDEX('Retirement Calculator'!J:J,MATCH('Isaac 401k'!N1100,'Retirement Calculator'!A:A,0),0),0)</f>
        <v>7820.4732791855868</v>
      </c>
      <c r="K1100" s="444">
        <f t="shared" ca="1" si="105"/>
        <v>-36887.406957147519</v>
      </c>
      <c r="L1100" s="444">
        <f t="shared" ca="1" si="106"/>
        <v>-8889865.0766725522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-8889865.0766725522</v>
      </c>
      <c r="J1101" s="444">
        <f t="array" ref="J1101">IFERROR(INDEX('Retirement Calculator'!J:J,MATCH('Isaac 401k'!N1101,'Retirement Calculator'!A:A,0),0),0)</f>
        <v>7820.4732791855868</v>
      </c>
      <c r="K1101" s="444">
        <f t="shared" ca="1" si="105"/>
        <v>-37073.689791465571</v>
      </c>
      <c r="L1101" s="444">
        <f t="shared" ca="1" si="106"/>
        <v>-8934759.2397432029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-8934759.2397432029</v>
      </c>
      <c r="J1102" s="444">
        <f t="array" ref="J1102">IFERROR(INDEX('Retirement Calculator'!J:J,MATCH('Isaac 401k'!N1102,'Retirement Calculator'!A:A,0),0),0)</f>
        <v>7820.4732791855868</v>
      </c>
      <c r="K1102" s="444">
        <f t="shared" ca="1" si="105"/>
        <v>-37260.748804259951</v>
      </c>
      <c r="L1102" s="444">
        <f t="shared" ca="1" si="106"/>
        <v>-8979840.4618266486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-8979840.4618266486</v>
      </c>
      <c r="J1103" s="444">
        <f t="array" ref="J1103">IFERROR(INDEX('Retirement Calculator'!J:J,MATCH('Isaac 401k'!N1103,'Retirement Calculator'!A:A,0),0),0)</f>
        <v>7820.4732791855868</v>
      </c>
      <c r="K1103" s="444">
        <f t="shared" ca="1" si="105"/>
        <v>-37448.587229607641</v>
      </c>
      <c r="L1103" s="444">
        <f t="shared" ca="1" si="106"/>
        <v>-9025109.5223354418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-9025109.5223354418</v>
      </c>
      <c r="J1104" s="444">
        <f t="array" ref="J1104">IFERROR(INDEX('Retirement Calculator'!J:J,MATCH('Isaac 401k'!N1104,'Retirement Calculator'!A:A,0),0),0)</f>
        <v>7820.4732791855868</v>
      </c>
      <c r="K1104" s="444">
        <f t="shared" ca="1" si="105"/>
        <v>-37637.208315060947</v>
      </c>
      <c r="L1104" s="444">
        <f t="shared" ca="1" si="106"/>
        <v>-9070567.2039296888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-9070567.2039296888</v>
      </c>
      <c r="J1105" s="444">
        <f t="array" ref="J1105">IFERROR(INDEX('Retirement Calculator'!J:J,MATCH('Isaac 401k'!N1105,'Retirement Calculator'!A:A,0),0),0)</f>
        <v>7820.4732791855868</v>
      </c>
      <c r="K1105" s="444">
        <f t="shared" ca="1" si="105"/>
        <v>-37826.615321703641</v>
      </c>
      <c r="L1105" s="444">
        <f t="shared" ca="1" si="106"/>
        <v>-9116214.2925305776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-9116214.2925305776</v>
      </c>
      <c r="J1106" s="444">
        <f t="array" ref="J1106">IFERROR(INDEX('Retirement Calculator'!J:J,MATCH('Isaac 401k'!N1106,'Retirement Calculator'!A:A,0),0),0)</f>
        <v>7820.4732791855868</v>
      </c>
      <c r="K1106" s="444">
        <f t="shared" ca="1" si="105"/>
        <v>-38016.811524207347</v>
      </c>
      <c r="L1106" s="444">
        <f t="shared" ca="1" si="106"/>
        <v>-9162051.57733397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-9162051.57733397</v>
      </c>
      <c r="J1107" s="444">
        <f t="array" ref="J1107">IFERROR(INDEX('Retirement Calculator'!J:J,MATCH('Isaac 401k'!N1107,'Retirement Calculator'!A:A,0),0),0)</f>
        <v>7820.4732791855868</v>
      </c>
      <c r="K1107" s="444">
        <f t="shared" ca="1" si="105"/>
        <v>-38207.800210888148</v>
      </c>
      <c r="L1107" s="444">
        <f t="shared" ca="1" si="106"/>
        <v>-9208079.8508240432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-9208079.8508240432</v>
      </c>
      <c r="J1108" s="444">
        <f t="array" ref="J1108">IFERROR(INDEX('Retirement Calculator'!J:J,MATCH('Isaac 401k'!N1108,'Retirement Calculator'!A:A,0),0),0)</f>
        <v>7820.4732791855868</v>
      </c>
      <c r="K1108" s="444">
        <f t="shared" ca="1" si="105"/>
        <v>-38399.584683763453</v>
      </c>
      <c r="L1108" s="444">
        <f t="shared" ca="1" si="106"/>
        <v>-9254299.9087869916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-9254299.9087869916</v>
      </c>
      <c r="J1109" s="444">
        <f t="array" ref="J1109">IFERROR(INDEX('Retirement Calculator'!J:J,MATCH('Isaac 401k'!N1109,'Retirement Calculator'!A:A,0),0),0)</f>
        <v>7820.4732791855868</v>
      </c>
      <c r="K1109" s="444">
        <f t="shared" ca="1" si="105"/>
        <v>-38592.168258609068</v>
      </c>
      <c r="L1109" s="444">
        <f t="shared" ca="1" si="106"/>
        <v>-9300712.5503247865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-9300712.5503247865</v>
      </c>
      <c r="J1110" s="444">
        <f t="array" ref="J1110">IFERROR(INDEX('Retirement Calculator'!J:J,MATCH('Isaac 401k'!N1110,'Retirement Calculator'!A:A,0),0),0)</f>
        <v>7820.4732791855868</v>
      </c>
      <c r="K1110" s="444">
        <f t="shared" ca="1" si="105"/>
        <v>-38785.554265016552</v>
      </c>
      <c r="L1110" s="444">
        <f t="shared" ca="1" si="106"/>
        <v>-9347318.5778689887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-9347318.5778689887</v>
      </c>
      <c r="J1111" s="444">
        <f t="array" ref="J1111">IFERROR(INDEX('Retirement Calculator'!J:J,MATCH('Isaac 401k'!N1111,'Retirement Calculator'!A:A,0),0),0)</f>
        <v>7820.4732791855868</v>
      </c>
      <c r="K1111" s="444">
        <f t="shared" ca="1" si="105"/>
        <v>-38979.746046450724</v>
      </c>
      <c r="L1111" s="444">
        <f t="shared" ca="1" si="106"/>
        <v>-9394118.7971946243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-9394118.7971946243</v>
      </c>
      <c r="J1112" s="444">
        <f t="array" ref="J1112">IFERROR(INDEX('Retirement Calculator'!J:J,MATCH('Isaac 401k'!N1112,'Retirement Calculator'!A:A,0),0),0)</f>
        <v>7820.4732791855868</v>
      </c>
      <c r="K1112" s="444">
        <f t="shared" ca="1" si="105"/>
        <v>-39174.746960307544</v>
      </c>
      <c r="L1112" s="444">
        <f t="shared" ca="1" si="106"/>
        <v>-9441114.0174341183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-9441114.0174341183</v>
      </c>
      <c r="J1113" s="444">
        <f t="array" ref="J1113">IFERROR(INDEX('Retirement Calculator'!J:J,MATCH('Isaac 401k'!N1113,'Retirement Calculator'!A:A,0),0),0)</f>
        <v>7820.4732791855868</v>
      </c>
      <c r="K1113" s="444">
        <f t="shared" ca="1" si="105"/>
        <v>-39370.560377972099</v>
      </c>
      <c r="L1113" s="444">
        <f t="shared" ca="1" si="106"/>
        <v>-9488305.0510912761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-9488305.0510912761</v>
      </c>
      <c r="J1114" s="444">
        <f t="array" ref="J1114">IFERROR(INDEX('Retirement Calculator'!J:J,MATCH('Isaac 401k'!N1114,'Retirement Calculator'!A:A,0),0),0)</f>
        <v>7820.4732791855868</v>
      </c>
      <c r="K1114" s="444">
        <f t="shared" ca="1" si="105"/>
        <v>-39567.189684876925</v>
      </c>
      <c r="L1114" s="444">
        <f t="shared" ca="1" si="106"/>
        <v>-9535692.7140553389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-9535692.7140553389</v>
      </c>
      <c r="J1115" s="444">
        <f t="array" ref="J1115">IFERROR(INDEX('Retirement Calculator'!J:J,MATCH('Isaac 401k'!N1115,'Retirement Calculator'!A:A,0),0),0)</f>
        <v>7820.4732791855868</v>
      </c>
      <c r="K1115" s="444">
        <f t="shared" ca="1" si="105"/>
        <v>-39764.638280560517</v>
      </c>
      <c r="L1115" s="444">
        <f t="shared" ca="1" si="106"/>
        <v>-9583277.8256150857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-9583277.8256150857</v>
      </c>
      <c r="J1116" s="444">
        <f t="array" ref="J1116">IFERROR(INDEX('Retirement Calculator'!J:J,MATCH('Isaac 401k'!N1116,'Retirement Calculator'!A:A,0),0),0)</f>
        <v>7820.4732791855868</v>
      </c>
      <c r="K1116" s="444">
        <f t="shared" ca="1" si="105"/>
        <v>-39962.909578726132</v>
      </c>
      <c r="L1116" s="444">
        <f t="shared" ca="1" si="106"/>
        <v>-9631061.208472997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-9631061.208472997</v>
      </c>
      <c r="J1117" s="444">
        <f t="array" ref="J1117">IFERROR(INDEX('Retirement Calculator'!J:J,MATCH('Isaac 401k'!N1117,'Retirement Calculator'!A:A,0),0),0)</f>
        <v>7820.4732791855868</v>
      </c>
      <c r="K1117" s="444">
        <f t="shared" ca="1" si="105"/>
        <v>-40162.007007300759</v>
      </c>
      <c r="L1117" s="444">
        <f t="shared" ca="1" si="106"/>
        <v>-9679043.6887594834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-9679043.6887594834</v>
      </c>
      <c r="J1118" s="444">
        <f t="array" ref="J1118">IFERROR(INDEX('Retirement Calculator'!J:J,MATCH('Isaac 401k'!N1118,'Retirement Calculator'!A:A,0),0),0)</f>
        <v>7820.4732791855868</v>
      </c>
      <c r="K1118" s="444">
        <f t="shared" ca="1" si="105"/>
        <v>-40361.934008494456</v>
      </c>
      <c r="L1118" s="444">
        <f t="shared" ca="1" si="106"/>
        <v>-9727226.096047163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-9727226.096047163</v>
      </c>
      <c r="J1119" s="444">
        <f t="array" ref="J1119">IFERROR(INDEX('Retirement Calculator'!J:J,MATCH('Isaac 401k'!N1119,'Retirement Calculator'!A:A,0),0),0)</f>
        <v>7820.4732791855868</v>
      </c>
      <c r="K1119" s="444">
        <f t="shared" ca="1" si="105"/>
        <v>-40562.694038859787</v>
      </c>
      <c r="L1119" s="444">
        <f t="shared" ca="1" si="106"/>
        <v>-9775609.2633652091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-9775609.2633652091</v>
      </c>
      <c r="J1120" s="444">
        <f t="array" ref="J1120">IFERROR(INDEX('Retirement Calculator'!J:J,MATCH('Isaac 401k'!N1120,'Retirement Calculator'!A:A,0),0),0)</f>
        <v>7820.4732791855868</v>
      </c>
      <c r="K1120" s="444">
        <f t="shared" ca="1" si="105"/>
        <v>-40764.290569351644</v>
      </c>
      <c r="L1120" s="444">
        <f t="shared" ca="1" si="106"/>
        <v>-9824194.0272137467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-9824194.0272137467</v>
      </c>
      <c r="J1121" s="444">
        <f t="array" ref="J1121">IFERROR(INDEX('Retirement Calculator'!J:J,MATCH('Isaac 401k'!N1121,'Retirement Calculator'!A:A,0),0),0)</f>
        <v>7820.4732791855868</v>
      </c>
      <c r="K1121" s="444">
        <f t="shared" ca="1" si="105"/>
        <v>-40966.727085387218</v>
      </c>
      <c r="L1121" s="444">
        <f t="shared" ca="1" si="106"/>
        <v>-9872981.2275783196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-9872981.2275783196</v>
      </c>
      <c r="J1122" s="444">
        <f t="array" ref="J1122">IFERROR(INDEX('Retirement Calculator'!J:J,MATCH('Isaac 401k'!N1122,'Retirement Calculator'!A:A,0),0),0)</f>
        <v>7820.4732791855868</v>
      </c>
      <c r="K1122" s="444">
        <f t="shared" ca="1" si="105"/>
        <v>-41170.007086906269</v>
      </c>
      <c r="L1122" s="444">
        <f t="shared" ca="1" si="106"/>
        <v>-9921971.7079444118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-9921971.7079444118</v>
      </c>
      <c r="J1123" s="444">
        <f t="array" ref="J1123">IFERROR(INDEX('Retirement Calculator'!J:J,MATCH('Isaac 401k'!N1123,'Retirement Calculator'!A:A,0),0),0)</f>
        <v>7820.4732791855868</v>
      </c>
      <c r="K1123" s="444">
        <f t="shared" ca="1" si="105"/>
        <v>-41374.134088431652</v>
      </c>
      <c r="L1123" s="444">
        <f t="shared" ca="1" si="106"/>
        <v>-9971166.3153120298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-9971166.3153120298</v>
      </c>
      <c r="J1124" s="444">
        <f t="array" ref="J1124">IFERROR(INDEX('Retirement Calculator'!J:J,MATCH('Isaac 401k'!N1124,'Retirement Calculator'!A:A,0),0),0)</f>
        <v>7820.4732791855868</v>
      </c>
      <c r="K1124" s="444">
        <f t="shared" ca="1" si="105"/>
        <v>-41579.111619130061</v>
      </c>
      <c r="L1124" s="444">
        <f t="shared" ca="1" si="106"/>
        <v>-10020565.900210345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-10020565.900210345</v>
      </c>
      <c r="J1125" s="444">
        <f t="array" ref="J1125">IFERROR(INDEX('Retirement Calculator'!J:J,MATCH('Isaac 401k'!N1125,'Retirement Calculator'!A:A,0),0),0)</f>
        <v>7820.4732791855868</v>
      </c>
      <c r="K1125" s="444">
        <f t="shared" ca="1" si="105"/>
        <v>-41784.943222873044</v>
      </c>
      <c r="L1125" s="444">
        <f t="shared" ca="1" si="106"/>
        <v>-10070171.316712404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-10070171.316712404</v>
      </c>
      <c r="J1126" s="444">
        <f t="array" ref="J1126">IFERROR(INDEX('Retirement Calculator'!J:J,MATCH('Isaac 401k'!N1126,'Retirement Calculator'!A:A,0),0),0)</f>
        <v>7820.4732791855868</v>
      </c>
      <c r="K1126" s="444">
        <f t="shared" ca="1" si="105"/>
        <v>-41991.632458298285</v>
      </c>
      <c r="L1126" s="444">
        <f t="shared" ca="1" si="106"/>
        <v>-10119983.422449887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-10119983.422449887</v>
      </c>
      <c r="J1127" s="444">
        <f t="array" ref="J1127">IFERROR(INDEX('Retirement Calculator'!J:J,MATCH('Isaac 401k'!N1127,'Retirement Calculator'!A:A,0),0),0)</f>
        <v>7820.4732791855868</v>
      </c>
      <c r="K1127" s="444">
        <f t="shared" ca="1" si="105"/>
        <v>-42199.182898871135</v>
      </c>
      <c r="L1127" s="444">
        <f t="shared" ca="1" si="106"/>
        <v>-10170003.078627944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-10170003.078627944</v>
      </c>
      <c r="J1128" s="444">
        <f t="array" ref="J1128">IFERROR(INDEX('Retirement Calculator'!J:J,MATCH('Isaac 401k'!N1128,'Retirement Calculator'!A:A,0),0),0)</f>
        <v>7820.4732791855868</v>
      </c>
      <c r="K1128" s="444">
        <f t="shared" ca="1" si="105"/>
        <v>-42407.598132946376</v>
      </c>
      <c r="L1128" s="444">
        <f t="shared" ca="1" si="106"/>
        <v>-10220231.150040075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-10220231.150040075</v>
      </c>
      <c r="J1129" s="444">
        <f t="array" ref="J1129">IFERROR(INDEX('Retirement Calculator'!J:J,MATCH('Isaac 401k'!N1129,'Retirement Calculator'!A:A,0),0),0)</f>
        <v>7820.4732791855868</v>
      </c>
      <c r="K1129" s="444">
        <f t="shared" ca="1" si="105"/>
        <v>-42616.88176383025</v>
      </c>
      <c r="L1129" s="444">
        <f t="shared" ca="1" si="106"/>
        <v>-10270668.505083092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-10270668.505083092</v>
      </c>
      <c r="J1130" s="444">
        <f t="array" ref="J1130">IFERROR(INDEX('Retirement Calculator'!J:J,MATCH('Isaac 401k'!N1130,'Retirement Calculator'!A:A,0),0),0)</f>
        <v>7820.4732791855868</v>
      </c>
      <c r="K1130" s="444">
        <f t="shared" ca="1" si="105"/>
        <v>-42827.037409842822</v>
      </c>
      <c r="L1130" s="444">
        <f t="shared" ca="1" si="106"/>
        <v>-10321316.015772119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-10321316.015772119</v>
      </c>
      <c r="J1131" s="444">
        <f t="array" ref="J1131">IFERROR(INDEX('Retirement Calculator'!J:J,MATCH('Isaac 401k'!N1131,'Retirement Calculator'!A:A,0),0),0)</f>
        <v>7820.4732791855868</v>
      </c>
      <c r="K1131" s="444">
        <f t="shared" ca="1" si="105"/>
        <v>-43038.068704380436</v>
      </c>
      <c r="L1131" s="444">
        <f t="shared" ca="1" si="106"/>
        <v>-10372174.557755684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-10372174.557755684</v>
      </c>
      <c r="J1132" s="444">
        <f t="array" ref="J1132">IFERROR(INDEX('Retirement Calculator'!J:J,MATCH('Isaac 401k'!N1132,'Retirement Calculator'!A:A,0),0),0)</f>
        <v>7820.4732791855868</v>
      </c>
      <c r="K1132" s="444">
        <f t="shared" ca="1" si="105"/>
        <v>-43249.979295978628</v>
      </c>
      <c r="L1132" s="444">
        <f t="shared" ca="1" si="106"/>
        <v>-10423245.010330848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-10423245.010330848</v>
      </c>
      <c r="J1133" s="444">
        <f t="array" ref="J1133">IFERROR(INDEX('Retirement Calculator'!J:J,MATCH('Isaac 401k'!N1133,'Retirement Calculator'!A:A,0),0),0)</f>
        <v>7820.4732791855868</v>
      </c>
      <c r="K1133" s="444">
        <f t="shared" ca="1" si="105"/>
        <v>-43462.772848375142</v>
      </c>
      <c r="L1133" s="444">
        <f t="shared" ca="1" si="106"/>
        <v>-10474528.256458409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-10474528.256458409</v>
      </c>
      <c r="J1134" s="444">
        <f t="array" ref="J1134">IFERROR(INDEX('Retirement Calculator'!J:J,MATCH('Isaac 401k'!N1134,'Retirement Calculator'!A:A,0),0),0)</f>
        <v>7820.4732791855868</v>
      </c>
      <c r="K1134" s="444">
        <f t="shared" ca="1" si="105"/>
        <v>-43676.453040573309</v>
      </c>
      <c r="L1134" s="444">
        <f t="shared" ca="1" si="106"/>
        <v>-10526025.182778168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-10526025.182778168</v>
      </c>
      <c r="J1135" s="444">
        <f t="array" ref="J1135">IFERROR(INDEX('Retirement Calculator'!J:J,MATCH('Isaac 401k'!N1135,'Retirement Calculator'!A:A,0),0),0)</f>
        <v>7820.4732791855868</v>
      </c>
      <c r="K1135" s="444">
        <f t="shared" ca="1" si="105"/>
        <v>-43891.023566905642</v>
      </c>
      <c r="L1135" s="444">
        <f t="shared" ca="1" si="106"/>
        <v>-10577736.679624259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-10577736.679624259</v>
      </c>
      <c r="J1136" s="444">
        <f t="array" ref="J1136">IFERROR(INDEX('Retirement Calculator'!J:J,MATCH('Isaac 401k'!N1136,'Retirement Calculator'!A:A,0),0),0)</f>
        <v>7820.4732791855868</v>
      </c>
      <c r="K1136" s="444">
        <f t="shared" ca="1" si="105"/>
        <v>-44106.488137097687</v>
      </c>
      <c r="L1136" s="444">
        <f t="shared" ca="1" si="106"/>
        <v>-10629663.641040543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-10629663.641040543</v>
      </c>
      <c r="J1137" s="444">
        <f t="array" ref="J1137">IFERROR(INDEX('Retirement Calculator'!J:J,MATCH('Isaac 401k'!N1137,'Retirement Calculator'!A:A,0),0),0)</f>
        <v>7820.4732791855868</v>
      </c>
      <c r="K1137" s="444">
        <f t="shared" ca="1" si="105"/>
        <v>-44322.850476332205</v>
      </c>
      <c r="L1137" s="444">
        <f t="shared" ca="1" si="106"/>
        <v>-10681806.964796061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-10681806.964796061</v>
      </c>
      <c r="J1138" s="444">
        <f t="array" ref="J1138">IFERROR(INDEX('Retirement Calculator'!J:J,MATCH('Isaac 401k'!N1138,'Retirement Calculator'!A:A,0),0),0)</f>
        <v>7820.4732791855868</v>
      </c>
      <c r="K1138" s="444">
        <f t="shared" ca="1" si="105"/>
        <v>-44540.114325313523</v>
      </c>
      <c r="L1138" s="444">
        <f t="shared" ca="1" si="106"/>
        <v>-10734167.552400559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-10734167.552400559</v>
      </c>
      <c r="J1139" s="444">
        <f t="array" ref="J1139">IFERROR(INDEX('Retirement Calculator'!J:J,MATCH('Isaac 401k'!N1139,'Retirement Calculator'!A:A,0),0),0)</f>
        <v>7820.4732791855868</v>
      </c>
      <c r="K1139" s="444">
        <f t="shared" ca="1" si="105"/>
        <v>-44758.28344033227</v>
      </c>
      <c r="L1139" s="444">
        <f t="shared" ca="1" si="106"/>
        <v>-10786746.309120078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-10786746.309120078</v>
      </c>
      <c r="J1140" s="444">
        <f t="array" ref="J1140">IFERROR(INDEX('Retirement Calculator'!J:J,MATCH('Isaac 401k'!N1140,'Retirement Calculator'!A:A,0),0),0)</f>
        <v>7820.4732791855868</v>
      </c>
      <c r="K1140" s="444">
        <f t="shared" ca="1" si="105"/>
        <v>-44977.361593330264</v>
      </c>
      <c r="L1140" s="444">
        <f t="shared" ca="1" si="106"/>
        <v>-10839544.143992594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-10839544.143992594</v>
      </c>
      <c r="J1141" s="444">
        <f t="array" ref="J1141">IFERROR(INDEX('Retirement Calculator'!J:J,MATCH('Isaac 401k'!N1141,'Retirement Calculator'!A:A,0),0),0)</f>
        <v>7820.4732791855868</v>
      </c>
      <c r="K1141" s="444">
        <f t="shared" ca="1" si="105"/>
        <v>-45197.352571965748</v>
      </c>
      <c r="L1141" s="444">
        <f t="shared" ca="1" si="106"/>
        <v>-10892561.969843745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-10892561.969843745</v>
      </c>
      <c r="J1142" s="444">
        <f t="array" ref="J1142">IFERROR(INDEX('Retirement Calculator'!J:J,MATCH('Isaac 401k'!N1142,'Retirement Calculator'!A:A,0),0),0)</f>
        <v>7820.4732791855868</v>
      </c>
      <c r="K1142" s="444">
        <f t="shared" ca="1" si="105"/>
        <v>-45418.26017967888</v>
      </c>
      <c r="L1142" s="444">
        <f t="shared" ca="1" si="106"/>
        <v>-10945800.703302609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-10945800.703302609</v>
      </c>
      <c r="J1143" s="444">
        <f t="array" ref="J1143">IFERROR(INDEX('Retirement Calculator'!J:J,MATCH('Isaac 401k'!N1143,'Retirement Calculator'!A:A,0),0),0)</f>
        <v>7820.4732791855868</v>
      </c>
      <c r="K1143" s="444">
        <f t="shared" ca="1" si="105"/>
        <v>-45640.088235757474</v>
      </c>
      <c r="L1143" s="444">
        <f t="shared" ca="1" si="106"/>
        <v>-10999261.264817553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-10999261.264817553</v>
      </c>
      <c r="J1144" s="444">
        <f t="array" ref="J1144">IFERROR(INDEX('Retirement Calculator'!J:J,MATCH('Isaac 401k'!N1144,'Retirement Calculator'!A:A,0),0),0)</f>
        <v>7820.4732791855868</v>
      </c>
      <c r="K1144" s="444">
        <f t="shared" ca="1" si="105"/>
        <v>-45862.840575403075</v>
      </c>
      <c r="L1144" s="444">
        <f t="shared" ca="1" si="106"/>
        <v>-11052944.578672141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-11052944.578672141</v>
      </c>
      <c r="J1145" s="444">
        <f t="array" ref="J1145">IFERROR(INDEX('Retirement Calculator'!J:J,MATCH('Isaac 401k'!N1145,'Retirement Calculator'!A:A,0),0),0)</f>
        <v>7820.4732791855868</v>
      </c>
      <c r="K1145" s="444">
        <f t="shared" ca="1" si="105"/>
        <v>-46086.521049797193</v>
      </c>
      <c r="L1145" s="444">
        <f t="shared" ca="1" si="106"/>
        <v>-11106851.573001124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-11106851.573001124</v>
      </c>
      <c r="J1146" s="444">
        <f t="array" ref="J1146">IFERROR(INDEX('Retirement Calculator'!J:J,MATCH('Isaac 401k'!N1146,'Retirement Calculator'!A:A,0),0),0)</f>
        <v>7820.4732791855868</v>
      </c>
      <c r="K1146" s="444">
        <f t="shared" ca="1" si="105"/>
        <v>-46311.133526167956</v>
      </c>
      <c r="L1146" s="444">
        <f t="shared" ca="1" si="106"/>
        <v>-11160983.179806478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-11160983.179806478</v>
      </c>
      <c r="J1147" s="444">
        <f t="array" ref="J1147">IFERROR(INDEX('Retirement Calculator'!J:J,MATCH('Isaac 401k'!N1147,'Retirement Calculator'!A:A,0),0),0)</f>
        <v>7820.4732791855868</v>
      </c>
      <c r="K1147" s="444">
        <f t="shared" ca="1" si="105"/>
        <v>-46536.681887856932</v>
      </c>
      <c r="L1147" s="444">
        <f t="shared" ca="1" si="106"/>
        <v>-11215340.334973522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-11215340.334973522</v>
      </c>
      <c r="J1148" s="444">
        <f t="array" ref="J1148">IFERROR(INDEX('Retirement Calculator'!J:J,MATCH('Isaac 401k'!N1148,'Retirement Calculator'!A:A,0),0),0)</f>
        <v>7820.4732791855868</v>
      </c>
      <c r="K1148" s="444">
        <f t="shared" ca="1" si="105"/>
        <v>-46763.170034386276</v>
      </c>
      <c r="L1148" s="444">
        <f t="shared" ca="1" si="106"/>
        <v>-11269923.978287093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-11269923.978287093</v>
      </c>
      <c r="J1149" s="444">
        <f t="array" ref="J1149">IFERROR(INDEX('Retirement Calculator'!J:J,MATCH('Isaac 401k'!N1149,'Retirement Calculator'!A:A,0),0),0)</f>
        <v>7820.4732791855868</v>
      </c>
      <c r="K1149" s="444">
        <f t="shared" ca="1" si="105"/>
        <v>-46990.601881526163</v>
      </c>
      <c r="L1149" s="444">
        <f t="shared" ca="1" si="106"/>
        <v>-11324735.053447805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-11324735.053447805</v>
      </c>
      <c r="J1150" s="444">
        <f t="array" ref="J1150">IFERROR(INDEX('Retirement Calculator'!J:J,MATCH('Isaac 401k'!N1150,'Retirement Calculator'!A:A,0),0),0)</f>
        <v>7820.4732791855868</v>
      </c>
      <c r="K1150" s="444">
        <f t="shared" ca="1" si="105"/>
        <v>-47218.981361362465</v>
      </c>
      <c r="L1150" s="444">
        <f t="shared" ca="1" si="106"/>
        <v>-11379774.508088354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-11379774.508088354</v>
      </c>
      <c r="J1151" s="444">
        <f t="array" ref="J1151">IFERROR(INDEX('Retirement Calculator'!J:J,MATCH('Isaac 401k'!N1151,'Retirement Calculator'!A:A,0),0),0)</f>
        <v>7820.4732791855868</v>
      </c>
      <c r="K1151" s="444">
        <f t="shared" ca="1" si="105"/>
        <v>-47448.312422364746</v>
      </c>
      <c r="L1151" s="444">
        <f t="shared" ca="1" si="106"/>
        <v>-11435043.293789905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-11435043.293789905</v>
      </c>
      <c r="J1152" s="444">
        <f t="array" ref="J1152">IFERROR(INDEX('Retirement Calculator'!J:J,MATCH('Isaac 401k'!N1152,'Retirement Calculator'!A:A,0),0),0)</f>
        <v>7820.4732791855868</v>
      </c>
      <c r="K1152" s="444">
        <f t="shared" ca="1" si="105"/>
        <v>-47678.599029454541</v>
      </c>
      <c r="L1152" s="444">
        <f t="shared" ca="1" si="106"/>
        <v>-11490542.366098545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-11490542.366098545</v>
      </c>
      <c r="J1153" s="444">
        <f t="array" ref="J1153">IFERROR(INDEX('Retirement Calculator'!J:J,MATCH('Isaac 401k'!N1153,'Retirement Calculator'!A:A,0),0),0)</f>
        <v>7820.4732791855868</v>
      </c>
      <c r="K1153" s="444">
        <f t="shared" ca="1" si="105"/>
        <v>-47909.845164073879</v>
      </c>
      <c r="L1153" s="444">
        <f t="shared" ca="1" si="106"/>
        <v>-11546272.684541805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-11546272.684541805</v>
      </c>
      <c r="J1154" s="444">
        <f t="array" ref="J1154">IFERROR(INDEX('Retirement Calculator'!J:J,MATCH('Isaac 401k'!N1154,'Retirement Calculator'!A:A,0),0),0)</f>
        <v>7820.4732791855868</v>
      </c>
      <c r="K1154" s="444">
        <f t="shared" ca="1" si="105"/>
        <v>-48142.054824254126</v>
      </c>
      <c r="L1154" s="444">
        <f t="shared" ca="1" si="106"/>
        <v>-11602235.212645244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-11602235.212645244</v>
      </c>
      <c r="J1155" s="444">
        <f t="array" ref="J1155">IFERROR(INDEX('Retirement Calculator'!J:J,MATCH('Isaac 401k'!N1155,'Retirement Calculator'!A:A,0),0),0)</f>
        <v>7820.4732791855868</v>
      </c>
      <c r="K1155" s="444">
        <f t="shared" ca="1" si="105"/>
        <v>-48375.232024685123</v>
      </c>
      <c r="L1155" s="444">
        <f t="shared" ca="1" si="106"/>
        <v>-11658430.917949114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-11658430.917949114</v>
      </c>
      <c r="J1156" s="444">
        <f t="array" ref="J1156">IFERROR(INDEX('Retirement Calculator'!J:J,MATCH('Isaac 401k'!N1156,'Retirement Calculator'!A:A,0),0),0)</f>
        <v>7820.4732791855868</v>
      </c>
      <c r="K1156" s="444">
        <f t="shared" ca="1" si="105"/>
        <v>-48609.380796784579</v>
      </c>
      <c r="L1156" s="444">
        <f t="shared" ca="1" si="106"/>
        <v>-11714860.772025084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-11714860.772025084</v>
      </c>
      <c r="J1157" s="444">
        <f t="array" ref="J1157">IFERROR(INDEX('Retirement Calculator'!J:J,MATCH('Isaac 401k'!N1157,'Retirement Calculator'!A:A,0),0),0)</f>
        <v>7820.4732791855868</v>
      </c>
      <c r="K1157" s="444">
        <f t="shared" ca="1" si="105"/>
        <v>-48844.505188767791</v>
      </c>
      <c r="L1157" s="444">
        <f t="shared" ca="1" si="106"/>
        <v>-11771525.750493037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-11771525.750493037</v>
      </c>
      <c r="J1158" s="444">
        <f t="array" ref="J1158">IFERROR(INDEX('Retirement Calculator'!J:J,MATCH('Isaac 401k'!N1158,'Retirement Calculator'!A:A,0),0),0)</f>
        <v>7820.4732791855868</v>
      </c>
      <c r="K1158" s="444">
        <f t="shared" ca="1" si="105"/>
        <v>-49080.60926571759</v>
      </c>
      <c r="L1158" s="444">
        <f t="shared" ca="1" si="106"/>
        <v>-11828426.833037939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-11828426.833037939</v>
      </c>
      <c r="J1159" s="444">
        <f t="array" ref="J1159">IFERROR(INDEX('Retirement Calculator'!J:J,MATCH('Isaac 401k'!N1159,'Retirement Calculator'!A:A,0),0),0)</f>
        <v>7820.4732791855868</v>
      </c>
      <c r="K1159" s="444">
        <f t="shared" ca="1" si="105"/>
        <v>-49317.697109654684</v>
      </c>
      <c r="L1159" s="444">
        <f t="shared" ca="1" si="106"/>
        <v>-11885565.003426779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-11885565.003426779</v>
      </c>
      <c r="J1160" s="444">
        <f t="array" ref="J1160">IFERROR(INDEX('Retirement Calculator'!J:J,MATCH('Isaac 401k'!N1160,'Retirement Calculator'!A:A,0),0),0)</f>
        <v>7820.4732791855868</v>
      </c>
      <c r="K1160" s="444">
        <f t="shared" ca="1" si="105"/>
        <v>-49555.772819608188</v>
      </c>
      <c r="L1160" s="444">
        <f t="shared" ca="1" si="106"/>
        <v>-11942941.249525573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-11942941.249525573</v>
      </c>
      <c r="J1161" s="444">
        <f t="array" ref="J1161">IFERROR(INDEX('Retirement Calculator'!J:J,MATCH('Isaac 401k'!N1161,'Retirement Calculator'!A:A,0),0),0)</f>
        <v>7820.4732791855868</v>
      </c>
      <c r="K1161" s="444">
        <f t="shared" ca="1" si="105"/>
        <v>-49794.840511686496</v>
      </c>
      <c r="L1161" s="444">
        <f t="shared" ca="1" si="106"/>
        <v>-12000556.563316446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-12000556.563316446</v>
      </c>
      <c r="J1162" s="444">
        <f t="array" ref="J1162">IFERROR(INDEX('Retirement Calculator'!J:J,MATCH('Isaac 401k'!N1162,'Retirement Calculator'!A:A,0),0),0)</f>
        <v>7820.4732791855868</v>
      </c>
      <c r="K1162" s="444">
        <f t="shared" ca="1" si="105"/>
        <v>-50034.904319148467</v>
      </c>
      <c r="L1162" s="444">
        <f t="shared" ca="1" si="106"/>
        <v>-12058411.94091478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-12058411.94091478</v>
      </c>
      <c r="J1163" s="444">
        <f t="array" ref="J1163">IFERROR(INDEX('Retirement Calculator'!J:J,MATCH('Isaac 401k'!N1163,'Retirement Calculator'!A:A,0),0),0)</f>
        <v>7820.4732791855868</v>
      </c>
      <c r="K1163" s="444">
        <f t="shared" ca="1" si="105"/>
        <v>-50275.968392474853</v>
      </c>
      <c r="L1163" s="444">
        <f t="shared" ca="1" si="106"/>
        <v>-12116508.38258644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-12116508.38258644</v>
      </c>
      <c r="J1164" s="444">
        <f t="array" ref="J1164">IFERROR(INDEX('Retirement Calculator'!J:J,MATCH('Isaac 401k'!N1164,'Retirement Calculator'!A:A,0),0),0)</f>
        <v>7820.4732791855868</v>
      </c>
      <c r="K1164" s="444">
        <f t="shared" ca="1" si="105"/>
        <v>-50518.036899440107</v>
      </c>
      <c r="L1164" s="444">
        <f t="shared" ca="1" si="106"/>
        <v>-12174846.892765066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-12174846.892765066</v>
      </c>
      <c r="J1165" s="444">
        <f t="array" ref="J1165">IFERROR(INDEX('Retirement Calculator'!J:J,MATCH('Isaac 401k'!N1165,'Retirement Calculator'!A:A,0),0),0)</f>
        <v>7820.4732791855868</v>
      </c>
      <c r="K1165" s="444">
        <f t="shared" ca="1" si="105"/>
        <v>-50761.114025184383</v>
      </c>
      <c r="L1165" s="444">
        <f t="shared" ca="1" si="106"/>
        <v>-12233428.480069436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-12233428.480069436</v>
      </c>
      <c r="J1166" s="444">
        <f t="array" ref="J1166">IFERROR(INDEX('Retirement Calculator'!J:J,MATCH('Isaac 401k'!N1166,'Retirement Calculator'!A:A,0),0),0)</f>
        <v>7820.4732791855868</v>
      </c>
      <c r="K1166" s="444">
        <f t="shared" ca="1" si="105"/>
        <v>-51005.203972285926</v>
      </c>
      <c r="L1166" s="444">
        <f t="shared" ca="1" si="106"/>
        <v>-12292254.157320907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-12292254.157320907</v>
      </c>
      <c r="J1167" s="444">
        <f t="array" ref="J1167">IFERROR(INDEX('Retirement Calculator'!J:J,MATCH('Isaac 401k'!N1167,'Retirement Calculator'!A:A,0),0),0)</f>
        <v>7820.4732791855868</v>
      </c>
      <c r="K1167" s="444">
        <f t="shared" ca="1" si="105"/>
        <v>-51250.310960833718</v>
      </c>
      <c r="L1167" s="444">
        <f t="shared" ca="1" si="106"/>
        <v>-12351324.941560926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-12351324.941560926</v>
      </c>
      <c r="J1168" s="444">
        <f t="array" ref="J1168">IFERROR(INDEX('Retirement Calculator'!J:J,MATCH('Isaac 401k'!N1168,'Retirement Calculator'!A:A,0),0),0)</f>
        <v>7820.4732791855868</v>
      </c>
      <c r="K1168" s="444">
        <f t="shared" ca="1" si="105"/>
        <v>-51496.439228500465</v>
      </c>
      <c r="L1168" s="444">
        <f t="shared" ca="1" si="106"/>
        <v>-12410641.854068613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-12410641.854068613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-51711.007725285883</v>
      </c>
      <c r="L1169" s="444">
        <f t="shared" ca="1" si="106"/>
        <v>-12462352.861793898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-12462352.861793898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-51926.470257474575</v>
      </c>
      <c r="L1170" s="444">
        <f t="shared" ca="1" si="106"/>
        <v>-12514279.332051372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-12514279.332051372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-52142.83055021405</v>
      </c>
      <c r="L1171" s="444">
        <f t="shared" ca="1" si="106"/>
        <v>-12566422.162601586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-12566422.162601586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-52360.092344173274</v>
      </c>
      <c r="L1172" s="444">
        <f t="shared" ca="1" si="106"/>
        <v>-12618782.254945761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-12618782.254945761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-52578.259395607332</v>
      </c>
      <c r="L1173" s="444">
        <f t="shared" ca="1" si="106"/>
        <v>-12671360.514341367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-12671360.514341367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-52797.335476422362</v>
      </c>
      <c r="L1174" s="444">
        <f t="shared" ca="1" si="106"/>
        <v>-12724157.84981779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-12724157.84981779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-53017.324374240794</v>
      </c>
      <c r="L1175" s="444">
        <f t="shared" ca="1" si="106"/>
        <v>-12777175.17419203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-12777175.17419203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-53238.229892466792</v>
      </c>
      <c r="L1176" s="444">
        <f t="shared" ca="1" si="106"/>
        <v>-12830413.404084496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-12830413.404084496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-53460.055850352066</v>
      </c>
      <c r="L1177" s="444">
        <f t="shared" ca="1" si="106"/>
        <v>-12883873.459934847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-12883873.459934847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-53682.806083061863</v>
      </c>
      <c r="L1178" s="444">
        <f t="shared" ca="1" si="106"/>
        <v>-12937556.26601791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-12937556.26601791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-53906.48444174129</v>
      </c>
      <c r="L1179" s="444">
        <f t="shared" ca="1" si="106"/>
        <v>-12991462.750459651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-12991462.750459651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-54131.094793581877</v>
      </c>
      <c r="L1180" s="444">
        <f t="shared" ca="1" si="106"/>
        <v>-13045593.845253233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-13045593.845253233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-54356.64102188847</v>
      </c>
      <c r="L1181" s="444">
        <f t="shared" ca="1" si="106"/>
        <v>-13099950.486275122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-13099950.486275122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-54583.127026146329</v>
      </c>
      <c r="L1182" s="444">
        <f t="shared" ca="1" si="106"/>
        <v>-13154533.613301268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-13154533.613301268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-54810.556722088608</v>
      </c>
      <c r="L1183" s="444">
        <f t="shared" ca="1" si="106"/>
        <v>-13209344.170023356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-13209344.170023356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-55038.934041763983</v>
      </c>
      <c r="L1184" s="444">
        <f t="shared" ca="1" si="106"/>
        <v>-13264383.10406512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-13264383.10406512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-55268.262933604667</v>
      </c>
      <c r="L1185" s="444">
        <f t="shared" ca="1" si="106"/>
        <v>-13319651.366998725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-13319651.366998725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-55498.54736249469</v>
      </c>
      <c r="L1186" s="444">
        <f t="shared" ca="1" si="106"/>
        <v>-13375149.91436122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-13375149.91436122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-55729.791309838423</v>
      </c>
      <c r="L1187" s="444">
        <f t="shared" ca="1" si="106"/>
        <v>-13430879.705671059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-13430879.705671059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-55961.998773629413</v>
      </c>
      <c r="L1188" s="444">
        <f t="shared" ca="1" si="106"/>
        <v>-13486841.704444688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-13486841.704444688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-56195.173768519533</v>
      </c>
      <c r="L1189" s="444">
        <f t="shared" ca="1" si="106"/>
        <v>-13543036.878213208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-13543036.878213208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-56429.320325888359</v>
      </c>
      <c r="L1190" s="444">
        <f t="shared" ca="1" si="106"/>
        <v>-13599466.198539097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-13599466.198539097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-56664.442493912902</v>
      </c>
      <c r="L1191" s="444">
        <f t="shared" ca="1" si="106"/>
        <v>-13656130.641033011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-13656130.641033011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-56900.544337637533</v>
      </c>
      <c r="L1192" s="444">
        <f t="shared" ca="1" si="106"/>
        <v>-13713031.185370648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-13713031.185370648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-57137.62993904436</v>
      </c>
      <c r="L1193" s="444">
        <f t="shared" ca="1" si="106"/>
        <v>-13770168.815309692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-13770168.815309692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-57375.703397123718</v>
      </c>
      <c r="L1194" s="444">
        <f t="shared" ca="1" si="106"/>
        <v>-13827544.518706815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-13827544.518706815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-57614.768827945059</v>
      </c>
      <c r="L1195" s="444">
        <f t="shared" ca="1" si="106"/>
        <v>-13885159.28753476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-13885159.28753476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-57854.830364728172</v>
      </c>
      <c r="L1196" s="444">
        <f t="shared" ca="1" si="106"/>
        <v>-13943014.117899489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-13943014.117899489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-58095.892157914546</v>
      </c>
      <c r="L1197" s="444">
        <f t="shared" ca="1" si="106"/>
        <v>-14001110.010057403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-14001110.010057403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-58337.95837523917</v>
      </c>
      <c r="L1198" s="444">
        <f t="shared" ca="1" si="106"/>
        <v>-14059447.968432643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-14059447.968432643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-58581.033201802675</v>
      </c>
      <c r="L1199" s="444">
        <f t="shared" ca="1" si="106"/>
        <v>-14118029.001634445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-14118029.001634445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-58825.120840143529</v>
      </c>
      <c r="L1200" s="444">
        <f t="shared" ca="1" si="106"/>
        <v>-14176854.122474588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-14176854.122474588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-59070.225510310782</v>
      </c>
      <c r="L1201" s="444">
        <f t="shared" ca="1" si="106"/>
        <v>-14235924.347984899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-14235924.347984899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-59316.351449937079</v>
      </c>
      <c r="L1202" s="444">
        <f t="shared" ca="1" si="106"/>
        <v>-14295240.699434835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-14295240.699434835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-59563.502914311815</v>
      </c>
      <c r="L1203" s="444">
        <f t="shared" ca="1" si="106"/>
        <v>-14354804.202349147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-14354804.202349147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-59811.684176454779</v>
      </c>
      <c r="L1204" s="444">
        <f t="shared" ca="1" si="106"/>
        <v>-14414615.886525601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-14414615.886525601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-60060.899527190006</v>
      </c>
      <c r="L1205" s="444">
        <f t="shared" ca="1" si="106"/>
        <v>-14474676.786052791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-14474676.786052791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-60311.153275219964</v>
      </c>
      <c r="L1206" s="444">
        <f t="shared" ca="1" si="106"/>
        <v>-14534987.939328011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-14534987.939328011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-60562.449747200051</v>
      </c>
      <c r="L1207" s="444">
        <f t="shared" ca="1" si="106"/>
        <v>-14595550.38907521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-14595550.38907521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-60814.793287813372</v>
      </c>
      <c r="L1208" s="444">
        <f t="shared" ca="1" si="106"/>
        <v>-14656365.182363024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-14656365.182363024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-61068.188259845942</v>
      </c>
      <c r="L1209" s="444">
        <f t="shared" ca="1" si="106"/>
        <v>-14717433.37062287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-14717433.37062287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-61322.639044261967</v>
      </c>
      <c r="L1210" s="444">
        <f t="shared" ca="1" si="106"/>
        <v>-14778756.009667132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-14778756.009667132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-61578.15004027971</v>
      </c>
      <c r="L1211" s="444">
        <f t="shared" ca="1" si="106"/>
        <v>-14840334.159707412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-14840334.159707412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-61834.72566544755</v>
      </c>
      <c r="L1212" s="444">
        <f t="shared" ca="1" si="106"/>
        <v>-14902168.88537286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-14902168.88537286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-62092.370355720246</v>
      </c>
      <c r="L1213" s="444">
        <f t="shared" ca="1" si="106"/>
        <v>-14964261.25572858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-14964261.25572858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-62351.088565535742</v>
      </c>
      <c r="L1214" s="444">
        <f t="shared" ca="1" si="106"/>
        <v>-15026612.344294116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-15026612.344294116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-62610.884767892152</v>
      </c>
      <c r="L1215" s="444">
        <f t="shared" ca="1" si="106"/>
        <v>-15089223.229062008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-15089223.229062008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-62871.763454425032</v>
      </c>
      <c r="L1216" s="444">
        <f t="shared" ca="1" si="106"/>
        <v>-15152094.992516432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-15152094.992516432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-63133.729135485133</v>
      </c>
      <c r="L1217" s="444">
        <f t="shared" ca="1" si="106"/>
        <v>-15215228.721651917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-15215228.721651917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-63396.786340216328</v>
      </c>
      <c r="L1218" s="444">
        <f t="shared" ca="1" si="106"/>
        <v>-15278625.507992133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-15278625.507992133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-63660.939616633892</v>
      </c>
      <c r="L1219" s="444">
        <f t="shared" ca="1" si="106"/>
        <v>-15342286.447608767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-15342286.447608767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-63926.193531703204</v>
      </c>
      <c r="L1220" s="444">
        <f t="shared" ca="1" si="106"/>
        <v>-15406212.64114047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-15406212.64114047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-64192.552671418634</v>
      </c>
      <c r="L1221" s="444">
        <f t="shared" ca="1" si="106"/>
        <v>-15470405.19381189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-15470405.19381189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-64460.021640882871</v>
      </c>
      <c r="L1222" s="444">
        <f t="shared" ca="1" si="106"/>
        <v>-15534865.215452773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-15534865.215452773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-64728.60506438656</v>
      </c>
      <c r="L1223" s="444">
        <f t="shared" ca="1" si="106"/>
        <v>-15599593.82051716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-15599593.82051716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-64998.307585488175</v>
      </c>
      <c r="L1224" s="444">
        <f t="shared" ca="1" si="106"/>
        <v>-15664592.128102649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-15664592.128102649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-65269.133867094381</v>
      </c>
      <c r="L1225" s="444">
        <f t="shared" ca="1" si="106"/>
        <v>-15729861.261969743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-15729861.261969743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-65541.088591540596</v>
      </c>
      <c r="L1226" s="444">
        <f t="shared" ca="1" si="106"/>
        <v>-15795402.350561284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-15795402.350561284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-65814.17646067201</v>
      </c>
      <c r="L1227" s="444">
        <f t="shared" ca="1" si="106"/>
        <v>-15861216.527021956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-15861216.527021956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-66088.402195924806</v>
      </c>
      <c r="L1228" s="444">
        <f t="shared" ca="1" si="106"/>
        <v>-15927304.929217881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-15927304.929217881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-66363.770538407829</v>
      </c>
      <c r="L1229" s="444">
        <f t="shared" ca="1" si="106"/>
        <v>-15993668.699756289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-15993668.699756289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-66640.286248984543</v>
      </c>
      <c r="L1230" s="444">
        <f t="shared" ca="1" si="106"/>
        <v>-16060308.986005273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-16060308.986005273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-66917.954108355305</v>
      </c>
      <c r="L1231" s="444">
        <f t="shared" ca="1" si="106"/>
        <v>-16127226.940113628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-16127226.940113628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-67196.778917140124</v>
      </c>
      <c r="L1232" s="444">
        <f t="shared" ca="1" si="106"/>
        <v>-16194423.719030768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-16194423.719030768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-67476.765495961532</v>
      </c>
      <c r="L1233" s="444">
        <f t="shared" ca="1" si="106"/>
        <v>-16261900.484526729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-16261900.484526729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-67757.918685528042</v>
      </c>
      <c r="L1234" s="444">
        <f t="shared" ca="1" si="106"/>
        <v>-16329658.403212257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-16329658.403212257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-68040.243346717747</v>
      </c>
      <c r="L1235" s="444">
        <f t="shared" ca="1" si="106"/>
        <v>-16397698.646558974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-16397698.646558974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-68323.744360662386</v>
      </c>
      <c r="L1236" s="444">
        <f t="shared" ca="1" si="106"/>
        <v>-16466022.390919637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-16466022.390919637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-68608.426628831818</v>
      </c>
      <c r="L1237" s="444">
        <f t="shared" ca="1" si="106"/>
        <v>-16534630.817548469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-16534630.817548469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-68894.295073118628</v>
      </c>
      <c r="L1238" s="444">
        <f t="shared" ca="1" si="106"/>
        <v>-16603525.112621587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-16603525.112621587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-69181.354635923286</v>
      </c>
      <c r="L1239" s="444">
        <f t="shared" ca="1" si="106"/>
        <v>-16672706.467257511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-16672706.467257511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-69469.610280239634</v>
      </c>
      <c r="L1240" s="444">
        <f t="shared" ca="1" si="106"/>
        <v>-16742176.077537751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-16742176.077537751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-69759.066989740633</v>
      </c>
      <c r="L1241" s="444">
        <f t="shared" ca="1" si="106"/>
        <v>-16811935.144527491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-16811935.144527491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-70049.729768864549</v>
      </c>
      <c r="L1242" s="444">
        <f t="shared" ca="1" si="106"/>
        <v>-16881984.874296356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-16881984.874296356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-70341.603642901478</v>
      </c>
      <c r="L1243" s="444">
        <f t="shared" ca="1" si="106"/>
        <v>-16952326.477939259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-16952326.477939259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-70634.693658080243</v>
      </c>
      <c r="L1244" s="444">
        <f t="shared" ca="1" si="106"/>
        <v>-17022961.171597339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-17022961.171597339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-70929.004881655579</v>
      </c>
      <c r="L1245" s="444">
        <f t="shared" ca="1" si="106"/>
        <v>-17093890.176478993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-17093890.176478993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-71224.542401995801</v>
      </c>
      <c r="L1246" s="444">
        <f t="shared" ca="1" si="106"/>
        <v>-17165114.718880989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-17165114.718880989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-71521.311328670781</v>
      </c>
      <c r="L1247" s="444">
        <f t="shared" ca="1" si="106"/>
        <v>-17236636.030209661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-17236636.030209661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-71819.316792540252</v>
      </c>
      <c r="L1248" s="444">
        <f t="shared" ca="1" si="106"/>
        <v>-17308455.347002201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-17308455.347002201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-72118.563945842499</v>
      </c>
      <c r="L1249" s="444">
        <f t="shared" ca="1" si="106"/>
        <v>-17380573.910948042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-17380573.910948042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-72419.057962283507</v>
      </c>
      <c r="L1250" s="444">
        <f t="shared" ca="1" si="106"/>
        <v>-17452992.968910325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-17452992.968910325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-72720.804037126349</v>
      </c>
      <c r="L1251" s="444">
        <f t="shared" ca="1" si="106"/>
        <v>-17525713.772947453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-17525713.772947453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-73023.807387281049</v>
      </c>
      <c r="L1252" s="444">
        <f t="shared" ca="1" si="106"/>
        <v>-17598737.580334734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-17598737.580334734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-73328.07325139473</v>
      </c>
      <c r="L1253" s="444">
        <f t="shared" ca="1" si="106"/>
        <v>-17672065.653586131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-17672065.653586131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-73633.60688994221</v>
      </c>
      <c r="L1254" s="444">
        <f t="shared" ca="1" si="106"/>
        <v>-17745699.260476071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-17745699.260476071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-73940.413585316957</v>
      </c>
      <c r="L1255" s="444">
        <f t="shared" ca="1" si="106"/>
        <v>-17819639.674061388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-17819639.674061388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-74248.498641922444</v>
      </c>
      <c r="L1256" s="444">
        <f t="shared" ca="1" si="106"/>
        <v>-17893888.172703311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-17893888.172703311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-74557.867386263795</v>
      </c>
      <c r="L1257" s="444">
        <f t="shared" ca="1" si="106"/>
        <v>-17968446.040089574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-17968446.040089574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-74868.525167039887</v>
      </c>
      <c r="L1258" s="444">
        <f t="shared" ca="1" si="106"/>
        <v>-18043314.565256614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-18043314.565256614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-75180.477355235897</v>
      </c>
      <c r="L1259" s="444">
        <f t="shared" ca="1" si="106"/>
        <v>-18118495.042611849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-18118495.042611849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-75493.72934421603</v>
      </c>
      <c r="L1260" s="444">
        <f t="shared" ca="1" si="106"/>
        <v>-18193988.771956064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-18193988.771956064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-75808.286549816927</v>
      </c>
      <c r="L1261" s="444">
        <f t="shared" ca="1" si="106"/>
        <v>-18269797.058505882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-18269797.058505882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-76124.154410441173</v>
      </c>
      <c r="L1262" s="444">
        <f t="shared" ca="1" si="106"/>
        <v>-18345921.212916322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-18345921.212916322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-76441.338387151336</v>
      </c>
      <c r="L1263" s="444">
        <f t="shared" ca="1" si="106"/>
        <v>-18422362.551303472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-18422362.551303472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-76759.843963764462</v>
      </c>
      <c r="L1264" s="444">
        <f t="shared" ca="1" si="106"/>
        <v>-18499122.395267237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-18499122.395267237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-77079.676646946813</v>
      </c>
      <c r="L1265" s="444">
        <f t="shared" ca="1" si="106"/>
        <v>-18576202.071914185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-18576202.071914185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-77400.841966309104</v>
      </c>
      <c r="L1266" s="444">
        <f t="shared" ca="1" si="106"/>
        <v>-18653602.913880493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-18653602.913880493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-77723.345474502057</v>
      </c>
      <c r="L1267" s="444">
        <f t="shared" ca="1" si="106"/>
        <v>-18731326.259354994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-18731326.259354994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-78047.192747312467</v>
      </c>
      <c r="L1268" s="444">
        <f t="shared" ca="1" si="106"/>
        <v>-18809373.452102307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-18809373.452102307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-78372.389383759612</v>
      </c>
      <c r="L1269" s="444">
        <f t="shared" ca="1" si="106"/>
        <v>-18887745.841486067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-18887745.841486067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-78698.941006191948</v>
      </c>
      <c r="L1270" s="444">
        <f t="shared" ca="1" si="106"/>
        <v>-18966444.782492258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-18966444.782492258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-79026.853260384407</v>
      </c>
      <c r="L1271" s="444">
        <f t="shared" ca="1" si="106"/>
        <v>-19045471.635752641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-19045471.635752641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-79356.131815636007</v>
      </c>
      <c r="L1272" s="444">
        <f t="shared" ca="1" si="106"/>
        <v>-19124827.767568275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-19124827.767568275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-79686.782364867817</v>
      </c>
      <c r="L1273" s="444">
        <f t="shared" ca="1" si="106"/>
        <v>-19204514.549933143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-19204514.549933143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-80018.810624721431</v>
      </c>
      <c r="L1274" s="444">
        <f t="shared" ca="1" si="106"/>
        <v>-19284533.360557865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-19284533.360557865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-80352.222335657774</v>
      </c>
      <c r="L1275" s="444">
        <f t="shared" ca="1" si="106"/>
        <v>-19364885.582893524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-19364885.582893524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-80687.023262056347</v>
      </c>
      <c r="L1276" s="444">
        <f t="shared" ca="1" si="106"/>
        <v>-19445572.606155582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-19445572.606155582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-81023.219192314922</v>
      </c>
      <c r="L1277" s="444">
        <f t="shared" ca="1" si="106"/>
        <v>-19526595.825347897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-19526595.825347897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-81360.81593894957</v>
      </c>
      <c r="L1278" s="444">
        <f t="shared" ca="1" si="106"/>
        <v>-19607956.641286846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-19607956.641286846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-81699.81933869519</v>
      </c>
      <c r="L1279" s="444">
        <f t="shared" ca="1" si="106"/>
        <v>-19689656.46062554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-19689656.46062554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-82040.235252606421</v>
      </c>
      <c r="L1280" s="444">
        <f t="shared" ca="1" si="106"/>
        <v>-19771696.695878148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-19771696.695878148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-82382.069566158956</v>
      </c>
      <c r="L1281" s="444">
        <f t="shared" ca="1" si="106"/>
        <v>-19854078.765444309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-19854078.765444309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-82725.32818935129</v>
      </c>
      <c r="L1282" s="444">
        <f t="shared" ca="1" si="106"/>
        <v>-19936804.093633659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-19936804.093633659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-83070.017056806915</v>
      </c>
      <c r="L1283" s="444">
        <f t="shared" ref="L1283:L1537" ca="1" si="127">I1283-J1283+K1283</f>
        <v>-20019874.110690467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-20019874.110690467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-83416.142127876941</v>
      </c>
      <c r="L1284" s="444">
        <f t="shared" ca="1" si="127"/>
        <v>-20103290.252818342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-20103290.252818342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-83763.709386743096</v>
      </c>
      <c r="L1285" s="444">
        <f t="shared" ca="1" si="127"/>
        <v>-20187053.962205086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-20187053.962205086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-84112.724842521187</v>
      </c>
      <c r="L1286" s="444">
        <f t="shared" ca="1" si="127"/>
        <v>-20271166.687047608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-20271166.687047608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-84463.194529365035</v>
      </c>
      <c r="L1287" s="444">
        <f t="shared" ca="1" si="127"/>
        <v>-20355629.881576974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-20355629.881576974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-84815.124506570719</v>
      </c>
      <c r="L1288" s="444">
        <f t="shared" ca="1" si="127"/>
        <v>-20440445.006083544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-20440445.006083544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-85168.520858681441</v>
      </c>
      <c r="L1289" s="444">
        <f t="shared" ca="1" si="127"/>
        <v>-20525613.526942227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-20525613.526942227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-85523.389695592617</v>
      </c>
      <c r="L1290" s="444">
        <f t="shared" ca="1" si="127"/>
        <v>-20611136.916637819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-20611136.916637819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-85879.737152657573</v>
      </c>
      <c r="L1291" s="444">
        <f t="shared" ca="1" si="127"/>
        <v>-20697016.653790478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-20697016.653790478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-86237.569390793651</v>
      </c>
      <c r="L1292" s="444">
        <f t="shared" ca="1" si="127"/>
        <v>-20783254.22318127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-20783254.22318127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-86596.89259658863</v>
      </c>
      <c r="L1293" s="444">
        <f t="shared" ca="1" si="127"/>
        <v>-20869851.115777858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-20869851.115777858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-86957.712982407742</v>
      </c>
      <c r="L1294" s="444">
        <f t="shared" ca="1" si="127"/>
        <v>-20956808.828760266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-20956808.828760266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-87320.036786501107</v>
      </c>
      <c r="L1295" s="444">
        <f t="shared" ca="1" si="127"/>
        <v>-21044128.865546767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-21044128.865546767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-87683.870273111534</v>
      </c>
      <c r="L1296" s="444">
        <f t="shared" ca="1" si="127"/>
        <v>-21131812.73581988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-21131812.73581988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-88049.219732582831</v>
      </c>
      <c r="L1297" s="444">
        <f t="shared" ca="1" si="127"/>
        <v>-21219861.955552462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-21219861.955552462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-88416.091481468597</v>
      </c>
      <c r="L1298" s="444">
        <f t="shared" ca="1" si="127"/>
        <v>-21308278.047033932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-21308278.047033932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-88784.491862641386</v>
      </c>
      <c r="L1299" s="444">
        <f t="shared" ca="1" si="127"/>
        <v>-21397062.538896572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-21397062.538896572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-89154.427245402389</v>
      </c>
      <c r="L1300" s="444">
        <f t="shared" ca="1" si="127"/>
        <v>-21486216.966141973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-21486216.966141973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-89525.904025591546</v>
      </c>
      <c r="L1301" s="444">
        <f t="shared" ca="1" si="127"/>
        <v>-21575742.870167565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-21575742.870167565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-89898.928625698187</v>
      </c>
      <c r="L1302" s="444">
        <f t="shared" ca="1" si="127"/>
        <v>-21665641.798793264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-21665641.798793264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-90273.507494971927</v>
      </c>
      <c r="L1303" s="444">
        <f t="shared" ca="1" si="127"/>
        <v>-21755915.306288235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-21755915.306288235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-90649.647109534315</v>
      </c>
      <c r="L1304" s="444">
        <f t="shared" ca="1" si="127"/>
        <v>-21846564.953397769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-21846564.953397769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-91027.353972490702</v>
      </c>
      <c r="L1305" s="444">
        <f t="shared" ca="1" si="127"/>
        <v>-21937592.30737026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-21937592.30737026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-91406.634614042749</v>
      </c>
      <c r="L1306" s="444">
        <f t="shared" ca="1" si="127"/>
        <v>-22028998.941984303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-22028998.941984303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-91787.49559160127</v>
      </c>
      <c r="L1307" s="444">
        <f t="shared" ca="1" si="127"/>
        <v>-22120786.437575903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-22120786.437575903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-92169.943489899597</v>
      </c>
      <c r="L1308" s="444">
        <f t="shared" ca="1" si="127"/>
        <v>-22212956.381065801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-22212956.381065801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-92553.984921107505</v>
      </c>
      <c r="L1309" s="444">
        <f t="shared" ca="1" si="127"/>
        <v>-22305510.36598691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-22305510.36598691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-92939.626524945459</v>
      </c>
      <c r="L1310" s="444">
        <f t="shared" ca="1" si="127"/>
        <v>-22398449.992511854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-22398449.992511854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-93326.874968799384</v>
      </c>
      <c r="L1311" s="444">
        <f t="shared" ca="1" si="127"/>
        <v>-22491776.867480654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-22491776.867480654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-93715.736947836063</v>
      </c>
      <c r="L1312" s="444">
        <f t="shared" ca="1" si="127"/>
        <v>-22585492.604428489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-22585492.604428489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-94106.219185118709</v>
      </c>
      <c r="L1313" s="444">
        <f t="shared" ca="1" si="127"/>
        <v>-22679598.823613606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-22679598.823613606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-94498.328431723363</v>
      </c>
      <c r="L1314" s="444">
        <f t="shared" ca="1" si="127"/>
        <v>-22774097.152045328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-22774097.152045328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-94892.07146685553</v>
      </c>
      <c r="L1315" s="444">
        <f t="shared" ca="1" si="127"/>
        <v>-22868989.223512184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-22868989.223512184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-95287.455097967439</v>
      </c>
      <c r="L1316" s="444">
        <f t="shared" ca="1" si="127"/>
        <v>-22964276.67861015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-22964276.67861015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-95684.486160875618</v>
      </c>
      <c r="L1317" s="444">
        <f t="shared" ca="1" si="127"/>
        <v>-23059961.164771024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-23059961.164771024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-96083.171519879266</v>
      </c>
      <c r="L1318" s="444">
        <f t="shared" ca="1" si="127"/>
        <v>-23156044.336290903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-23156044.336290903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-96483.518067878758</v>
      </c>
      <c r="L1319" s="444">
        <f t="shared" ca="1" si="127"/>
        <v>-23252527.854358781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-23252527.854358781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-96885.532726494916</v>
      </c>
      <c r="L1320" s="444">
        <f t="shared" ca="1" si="127"/>
        <v>-23349413.387085278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-23349413.387085278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-97289.222446188651</v>
      </c>
      <c r="L1321" s="444">
        <f t="shared" ca="1" si="127"/>
        <v>-23446702.609531466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-23446702.609531466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-97694.594206381109</v>
      </c>
      <c r="L1322" s="444">
        <f t="shared" ca="1" si="127"/>
        <v>-23544397.203737848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-23544397.203737848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-98101.655015574361</v>
      </c>
      <c r="L1323" s="444">
        <f t="shared" ca="1" si="127"/>
        <v>-23642498.85875342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-23642498.85875342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-98510.411911472591</v>
      </c>
      <c r="L1324" s="444">
        <f t="shared" ca="1" si="127"/>
        <v>-23741009.270664893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-23741009.270664893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-98920.871961103723</v>
      </c>
      <c r="L1325" s="444">
        <f t="shared" ca="1" si="127"/>
        <v>-23839930.142625995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-23839930.142625995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-99333.042260941642</v>
      </c>
      <c r="L1326" s="444">
        <f t="shared" ca="1" si="127"/>
        <v>-23939263.184886936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-23939263.184886936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-99746.929937028894</v>
      </c>
      <c r="L1327" s="444">
        <f t="shared" ca="1" si="127"/>
        <v>-24039010.114823963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-24039010.114823963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-100162.54214509984</v>
      </c>
      <c r="L1328" s="444">
        <f t="shared" ca="1" si="127"/>
        <v>-24139172.656969063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-24139172.656969063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-100579.88607070442</v>
      </c>
      <c r="L1329" s="444">
        <f t="shared" ca="1" si="127"/>
        <v>-24239752.543039769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-24239752.543039769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-100998.96892933238</v>
      </c>
      <c r="L1330" s="444">
        <f t="shared" ca="1" si="127"/>
        <v>-24340751.511969101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-24340751.511969101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-101419.79796653792</v>
      </c>
      <c r="L1331" s="444">
        <f t="shared" ca="1" si="127"/>
        <v>-24442171.309935637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-24442171.309935637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-101842.38045806515</v>
      </c>
      <c r="L1332" s="444">
        <f t="shared" ca="1" si="127"/>
        <v>-24544013.690393701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-24544013.690393701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-102266.72370997375</v>
      </c>
      <c r="L1333" s="444">
        <f t="shared" ca="1" si="127"/>
        <v>-24646280.414103676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-24646280.414103676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-102692.83505876531</v>
      </c>
      <c r="L1334" s="444">
        <f t="shared" ca="1" si="127"/>
        <v>-24748973.249162439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-24748973.249162439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-103120.72187151016</v>
      </c>
      <c r="L1335" s="444">
        <f t="shared" ca="1" si="127"/>
        <v>-24852093.971033949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-24852093.971033949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-103550.3915459748</v>
      </c>
      <c r="L1336" s="444">
        <f t="shared" ca="1" si="127"/>
        <v>-24955644.362579923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-24955644.362579923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-103981.85151074968</v>
      </c>
      <c r="L1337" s="444">
        <f t="shared" ca="1" si="127"/>
        <v>-25059626.214090671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-25059626.214090671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-104415.10922537779</v>
      </c>
      <c r="L1338" s="444">
        <f t="shared" ca="1" si="127"/>
        <v>-25164041.323316049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-25164041.323316049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-104850.17218048354</v>
      </c>
      <c r="L1339" s="444">
        <f t="shared" ca="1" si="127"/>
        <v>-25268891.495496534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-25268891.495496534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-105287.04789790222</v>
      </c>
      <c r="L1340" s="444">
        <f t="shared" ca="1" si="127"/>
        <v>-25374178.543394435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-25374178.543394435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-105725.74393081015</v>
      </c>
      <c r="L1341" s="444">
        <f t="shared" ca="1" si="127"/>
        <v>-25479904.287325244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-25479904.287325244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-106166.26786385519</v>
      </c>
      <c r="L1342" s="444">
        <f t="shared" ca="1" si="127"/>
        <v>-25586070.555189099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-25586070.555189099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-106608.62731328791</v>
      </c>
      <c r="L1343" s="444">
        <f t="shared" ca="1" si="127"/>
        <v>-25692679.182502385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-25692679.182502385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-107052.82992709328</v>
      </c>
      <c r="L1344" s="444">
        <f t="shared" ca="1" si="127"/>
        <v>-25799732.01242948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-25799732.01242948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-107498.88338512283</v>
      </c>
      <c r="L1345" s="444">
        <f t="shared" ca="1" si="127"/>
        <v>-25907230.895814601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-25907230.895814601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-107946.7953992275</v>
      </c>
      <c r="L1346" s="444">
        <f t="shared" ca="1" si="127"/>
        <v>-26015177.691213828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-26015177.691213828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-108396.57371339094</v>
      </c>
      <c r="L1347" s="444">
        <f t="shared" ca="1" si="127"/>
        <v>-26123574.26492722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-26123574.26492722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-108848.22610386342</v>
      </c>
      <c r="L1348" s="444">
        <f t="shared" ca="1" si="127"/>
        <v>-26232422.491031084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-26232422.491031084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-109301.7603792962</v>
      </c>
      <c r="L1349" s="444">
        <f t="shared" ca="1" si="127"/>
        <v>-26341724.25141038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-26341724.25141038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-109757.18438087658</v>
      </c>
      <c r="L1350" s="444">
        <f t="shared" ca="1" si="127"/>
        <v>-26451481.435791258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-26451481.435791258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-110214.50598246357</v>
      </c>
      <c r="L1351" s="444">
        <f t="shared" ca="1" si="127"/>
        <v>-26561695.94177372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-26561695.94177372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-110673.73309072385</v>
      </c>
      <c r="L1352" s="444">
        <f t="shared" ca="1" si="127"/>
        <v>-26672369.674864445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-26672369.674864445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-111134.87364526851</v>
      </c>
      <c r="L1353" s="444">
        <f t="shared" ca="1" si="127"/>
        <v>-26783504.548509713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-26783504.548509713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-111597.93561879049</v>
      </c>
      <c r="L1354" s="444">
        <f t="shared" ca="1" si="127"/>
        <v>-26895102.484128505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-26895102.484128505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-112062.92701720211</v>
      </c>
      <c r="L1355" s="444">
        <f t="shared" ca="1" si="127"/>
        <v>-27007165.411145706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-27007165.411145706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-112529.85587977378</v>
      </c>
      <c r="L1356" s="444">
        <f t="shared" ca="1" si="127"/>
        <v>-27119695.267025478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-27119695.267025478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-112998.73027927283</v>
      </c>
      <c r="L1357" s="444">
        <f t="shared" ca="1" si="127"/>
        <v>-27232693.997304752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-27232693.997304752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-113469.55832210313</v>
      </c>
      <c r="L1358" s="444">
        <f t="shared" ca="1" si="127"/>
        <v>-27346163.555626854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-27346163.555626854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-113942.34814844521</v>
      </c>
      <c r="L1359" s="444">
        <f t="shared" ca="1" si="127"/>
        <v>-27460105.903775301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-27460105.903775301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-114417.10793239709</v>
      </c>
      <c r="L1360" s="444">
        <f t="shared" ca="1" si="127"/>
        <v>-27574523.011707697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-27574523.011707697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-114893.84588211541</v>
      </c>
      <c r="L1361" s="444">
        <f t="shared" ca="1" si="127"/>
        <v>-27689416.857589811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-27689416.857589811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-115372.57023995752</v>
      </c>
      <c r="L1362" s="444">
        <f t="shared" ca="1" si="127"/>
        <v>-27804789.427829769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-27804789.427829769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-115853.28928262401</v>
      </c>
      <c r="L1363" s="444">
        <f t="shared" ca="1" si="127"/>
        <v>-27920642.717112392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-27920642.717112392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-116336.01132130163</v>
      </c>
      <c r="L1364" s="444">
        <f t="shared" ca="1" si="127"/>
        <v>-28036978.728433695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-28036978.728433695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-116820.74470180705</v>
      </c>
      <c r="L1365" s="444">
        <f t="shared" ca="1" si="127"/>
        <v>-28153799.473135501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-28153799.473135501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-117307.49780473123</v>
      </c>
      <c r="L1366" s="444">
        <f t="shared" ca="1" si="127"/>
        <v>-28271106.970940232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-28271106.970940232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-117796.27904558432</v>
      </c>
      <c r="L1367" s="444">
        <f t="shared" ca="1" si="127"/>
        <v>-28388903.249985818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-28388903.249985818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-118287.09687494091</v>
      </c>
      <c r="L1368" s="444">
        <f t="shared" ca="1" si="127"/>
        <v>-28507190.346860759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-28507190.346860759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-118779.95977858649</v>
      </c>
      <c r="L1369" s="444">
        <f t="shared" ca="1" si="127"/>
        <v>-28625970.306639347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-28625970.306639347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-119274.87627766396</v>
      </c>
      <c r="L1370" s="444">
        <f t="shared" ca="1" si="127"/>
        <v>-28745245.18291701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-28745245.18291701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-119771.85492882089</v>
      </c>
      <c r="L1371" s="444">
        <f t="shared" ca="1" si="127"/>
        <v>-28865017.037845831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-28865017.037845831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-120270.90432435765</v>
      </c>
      <c r="L1372" s="444">
        <f t="shared" ca="1" si="127"/>
        <v>-28985287.942170188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-28985287.942170188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-120772.03309237579</v>
      </c>
      <c r="L1373" s="444">
        <f t="shared" ca="1" si="127"/>
        <v>-29106059.975262564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-29106059.975262564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-121275.24989692734</v>
      </c>
      <c r="L1374" s="444">
        <f t="shared" ca="1" si="127"/>
        <v>-29227335.225159492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-29227335.225159492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-121780.56343816457</v>
      </c>
      <c r="L1375" s="444">
        <f t="shared" ca="1" si="127"/>
        <v>-29349115.788597658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-29349115.788597658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-122287.98245249025</v>
      </c>
      <c r="L1376" s="444">
        <f t="shared" ca="1" si="127"/>
        <v>-29471403.771050148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-29471403.771050148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-122797.51571270895</v>
      </c>
      <c r="L1377" s="444">
        <f t="shared" ca="1" si="127"/>
        <v>-29594201.286762856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-29594201.286762856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-123309.17202817857</v>
      </c>
      <c r="L1378" s="444">
        <f t="shared" ca="1" si="127"/>
        <v>-29717510.458791036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-29717510.458791036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-123822.96024496267</v>
      </c>
      <c r="L1379" s="444">
        <f t="shared" ca="1" si="127"/>
        <v>-29841333.419035997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-29841333.419035997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-124338.88924598332</v>
      </c>
      <c r="L1380" s="444">
        <f t="shared" ca="1" si="127"/>
        <v>-29965672.30828198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-29965672.30828198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-124856.96795117491</v>
      </c>
      <c r="L1381" s="444">
        <f t="shared" ca="1" si="127"/>
        <v>-30090529.276233155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-30090529.276233155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-125377.20531763815</v>
      </c>
      <c r="L1382" s="444">
        <f t="shared" ca="1" si="127"/>
        <v>-30215906.481550794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-30215906.481550794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-125899.61033979498</v>
      </c>
      <c r="L1383" s="444">
        <f t="shared" ca="1" si="127"/>
        <v>-30341806.091890588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-30341806.091890588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-126424.19204954412</v>
      </c>
      <c r="L1384" s="444">
        <f t="shared" ca="1" si="127"/>
        <v>-30468230.283940133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-30468230.283940133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-126950.95951641722</v>
      </c>
      <c r="L1385" s="444">
        <f t="shared" ca="1" si="127"/>
        <v>-30595181.24345655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-30595181.24345655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-127479.92184773562</v>
      </c>
      <c r="L1386" s="444">
        <f t="shared" ca="1" si="127"/>
        <v>-30722661.165304285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-30722661.165304285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-128011.08818876784</v>
      </c>
      <c r="L1387" s="444">
        <f t="shared" ca="1" si="127"/>
        <v>-30850672.253493052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-30850672.253493052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-128544.46772288771</v>
      </c>
      <c r="L1388" s="444">
        <f t="shared" ca="1" si="127"/>
        <v>-30979216.721215941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-30979216.721215941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-129080.06967173309</v>
      </c>
      <c r="L1389" s="444">
        <f t="shared" ca="1" si="127"/>
        <v>-31108296.790887672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-31108296.790887672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-129617.90329536532</v>
      </c>
      <c r="L1390" s="444">
        <f t="shared" ca="1" si="127"/>
        <v>-31237914.694183037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-31237914.694183037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-130157.97789242932</v>
      </c>
      <c r="L1391" s="444">
        <f t="shared" ca="1" si="127"/>
        <v>-31368072.672075465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-31368072.672075465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-130700.30280031444</v>
      </c>
      <c r="L1392" s="444">
        <f t="shared" ca="1" si="127"/>
        <v>-31498772.974875778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-31498772.974875778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-131244.88739531575</v>
      </c>
      <c r="L1393" s="444">
        <f t="shared" ca="1" si="127"/>
        <v>-31630017.862271093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-31630017.862271093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-131791.7410927962</v>
      </c>
      <c r="L1394" s="444">
        <f t="shared" ca="1" si="127"/>
        <v>-31761809.60336389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-31761809.60336389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-132340.87334734955</v>
      </c>
      <c r="L1395" s="444">
        <f t="shared" ca="1" si="127"/>
        <v>-31894150.47671124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-31894150.47671124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-132892.2936529635</v>
      </c>
      <c r="L1396" s="444">
        <f t="shared" ca="1" si="127"/>
        <v>-32027042.770364203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-32027042.770364203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-133446.01154318417</v>
      </c>
      <c r="L1397" s="444">
        <f t="shared" ca="1" si="127"/>
        <v>-32160488.781907387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-32160488.781907387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-134002.0365912808</v>
      </c>
      <c r="L1398" s="444">
        <f t="shared" ca="1" si="127"/>
        <v>-32294490.818498667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-32294490.818498667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-134560.37841041113</v>
      </c>
      <c r="L1399" s="444">
        <f t="shared" ca="1" si="127"/>
        <v>-32429051.196909077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-32429051.196909077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-135121.04665378781</v>
      </c>
      <c r="L1400" s="444">
        <f t="shared" ca="1" si="127"/>
        <v>-32564172.243562866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-32564172.243562866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-135684.05101484526</v>
      </c>
      <c r="L1401" s="444">
        <f t="shared" ca="1" si="127"/>
        <v>-32699856.29457771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-32699856.29457771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-136249.40122740713</v>
      </c>
      <c r="L1402" s="444">
        <f t="shared" ca="1" si="127"/>
        <v>-32836105.695805117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-32836105.695805117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-136817.10706585465</v>
      </c>
      <c r="L1403" s="444">
        <f t="shared" ca="1" si="127"/>
        <v>-32972922.802870974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-32972922.802870974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-137387.17834529572</v>
      </c>
      <c r="L1404" s="444">
        <f t="shared" ca="1" si="127"/>
        <v>-33110309.98121627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-33110309.98121627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-137959.62492173447</v>
      </c>
      <c r="L1405" s="444">
        <f t="shared" ca="1" si="127"/>
        <v>-33248269.606138006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-33248269.606138006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-138534.45669224169</v>
      </c>
      <c r="L1406" s="444">
        <f t="shared" ca="1" si="127"/>
        <v>-33386804.062830247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-33386804.062830247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-139111.68359512603</v>
      </c>
      <c r="L1407" s="444">
        <f t="shared" ca="1" si="127"/>
        <v>-33525915.746425372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-33525915.746425372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-139691.31561010572</v>
      </c>
      <c r="L1408" s="444">
        <f t="shared" ca="1" si="127"/>
        <v>-33665607.062035479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-33665607.062035479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-140273.36275848115</v>
      </c>
      <c r="L1409" s="444">
        <f t="shared" ca="1" si="127"/>
        <v>-33805880.424793959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-33805880.424793959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-140857.83510330817</v>
      </c>
      <c r="L1410" s="444">
        <f t="shared" ca="1" si="127"/>
        <v>-33946738.259897269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-33946738.259897269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-141444.74274957195</v>
      </c>
      <c r="L1411" s="444">
        <f t="shared" ca="1" si="127"/>
        <v>-34088183.002646841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-34088183.002646841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-142034.09584436184</v>
      </c>
      <c r="L1412" s="444">
        <f t="shared" ca="1" si="127"/>
        <v>-34230217.098491199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-34230217.098491199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-142625.90457704666</v>
      </c>
      <c r="L1413" s="444">
        <f t="shared" ca="1" si="127"/>
        <v>-34372843.003068246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-34372843.003068246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-143220.17917945102</v>
      </c>
      <c r="L1414" s="444">
        <f t="shared" ca="1" si="127"/>
        <v>-34516063.182247698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-34516063.182247698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-143816.92992603208</v>
      </c>
      <c r="L1415" s="444">
        <f t="shared" ca="1" si="127"/>
        <v>-34659880.112173729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-34659880.112173729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-144416.16713405721</v>
      </c>
      <c r="L1416" s="444">
        <f t="shared" ca="1" si="127"/>
        <v>-34804296.279307783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-34804296.279307783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-145017.90116378243</v>
      </c>
      <c r="L1417" s="444">
        <f t="shared" ca="1" si="127"/>
        <v>-34949314.180471562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-34949314.180471562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-145622.1424186315</v>
      </c>
      <c r="L1418" s="444">
        <f t="shared" ca="1" si="127"/>
        <v>-35094936.322890192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-35094936.322890192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-146228.90134537581</v>
      </c>
      <c r="L1419" s="444">
        <f t="shared" ca="1" si="127"/>
        <v>-35241165.224235564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-35241165.224235564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-146838.18843431486</v>
      </c>
      <c r="L1420" s="444">
        <f t="shared" ca="1" si="127"/>
        <v>-35388003.412669882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-35388003.412669882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-147450.01421945784</v>
      </c>
      <c r="L1421" s="444">
        <f t="shared" ca="1" si="127"/>
        <v>-35535453.426889338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-35535453.426889338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-148064.38927870558</v>
      </c>
      <c r="L1422" s="444">
        <f t="shared" ca="1" si="127"/>
        <v>-35683517.81616804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-35683517.81616804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-148681.3242340335</v>
      </c>
      <c r="L1423" s="444">
        <f t="shared" ca="1" si="127"/>
        <v>-35832199.140402071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-35832199.140402071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-149300.82975167531</v>
      </c>
      <c r="L1424" s="444">
        <f t="shared" ca="1" si="127"/>
        <v>-35981499.970153749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-35981499.970153749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-149922.9165423073</v>
      </c>
      <c r="L1425" s="444">
        <f t="shared" ca="1" si="127"/>
        <v>-36131422.886696056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-36131422.886696056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-150547.59536123357</v>
      </c>
      <c r="L1426" s="444">
        <f t="shared" ca="1" si="127"/>
        <v>-36281970.482057288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-36281970.482057288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-151174.87700857205</v>
      </c>
      <c r="L1427" s="444">
        <f t="shared" ca="1" si="127"/>
        <v>-36433145.359065861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-36433145.359065861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-151804.7723294411</v>
      </c>
      <c r="L1428" s="444">
        <f t="shared" ca="1" si="127"/>
        <v>-36584950.131395303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-36584950.131395303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-152437.29221414711</v>
      </c>
      <c r="L1429" s="444">
        <f t="shared" ca="1" si="127"/>
        <v>-36737387.42360945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-36737387.42360945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-153072.4475983727</v>
      </c>
      <c r="L1430" s="444">
        <f t="shared" ca="1" si="127"/>
        <v>-36890459.871207826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-36890459.871207826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-153710.24946336594</v>
      </c>
      <c r="L1431" s="444">
        <f t="shared" ca="1" si="127"/>
        <v>-37044170.12067119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-37044170.12067119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-154350.70883612995</v>
      </c>
      <c r="L1432" s="444">
        <f t="shared" ca="1" si="127"/>
        <v>-37198520.829507321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-37198520.829507321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-154993.83678961382</v>
      </c>
      <c r="L1433" s="444">
        <f t="shared" ca="1" si="127"/>
        <v>-37353514.666296937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-37353514.666296937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-155639.6444429039</v>
      </c>
      <c r="L1434" s="444">
        <f t="shared" ca="1" si="127"/>
        <v>-37509154.310739838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-37509154.310739838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-156288.14296141599</v>
      </c>
      <c r="L1435" s="444">
        <f t="shared" ca="1" si="127"/>
        <v>-37665442.45370125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-37665442.45370125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-156939.34355708855</v>
      </c>
      <c r="L1436" s="444">
        <f t="shared" ca="1" si="127"/>
        <v>-37822381.79725834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-37822381.79725834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-157593.2574885764</v>
      </c>
      <c r="L1437" s="444">
        <f t="shared" ca="1" si="127"/>
        <v>-37979975.054746918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-37979975.054746918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-158249.8960614455</v>
      </c>
      <c r="L1438" s="444">
        <f t="shared" ca="1" si="127"/>
        <v>-38138224.950808361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-38138224.950808361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-158909.27062836816</v>
      </c>
      <c r="L1439" s="444">
        <f t="shared" ca="1" si="127"/>
        <v>-38297134.221436732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-38297134.221436732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-159571.3925893197</v>
      </c>
      <c r="L1440" s="444">
        <f t="shared" ca="1" si="127"/>
        <v>-38456705.614026055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-38456705.614026055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-160236.27339177523</v>
      </c>
      <c r="L1441" s="444">
        <f t="shared" ca="1" si="127"/>
        <v>-38616941.887417831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-38616941.887417831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-160903.92453090762</v>
      </c>
      <c r="L1442" s="444">
        <f t="shared" ca="1" si="127"/>
        <v>-38777845.811948739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-38777845.811948739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-161574.35754978642</v>
      </c>
      <c r="L1443" s="444">
        <f t="shared" ca="1" si="127"/>
        <v>-38939420.169498526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-38939420.169498526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-162247.5840395772</v>
      </c>
      <c r="L1444" s="444">
        <f t="shared" ca="1" si="127"/>
        <v>-39101667.753538102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-39101667.753538102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-162923.61563974209</v>
      </c>
      <c r="L1445" s="444">
        <f t="shared" ca="1" si="127"/>
        <v>-39264591.369177841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-39264591.369177841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-163602.46403824101</v>
      </c>
      <c r="L1446" s="444">
        <f t="shared" ca="1" si="127"/>
        <v>-39428193.833216079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-39428193.833216079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-164284.14097173366</v>
      </c>
      <c r="L1447" s="444">
        <f t="shared" ca="1" si="127"/>
        <v>-39592477.974187814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-39592477.974187814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-164968.65822578256</v>
      </c>
      <c r="L1448" s="444">
        <f t="shared" ca="1" si="127"/>
        <v>-39757446.632413596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-39757446.632413596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-165656.02763505664</v>
      </c>
      <c r="L1449" s="444">
        <f t="shared" ca="1" si="127"/>
        <v>-39923102.660048656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-39923102.660048656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-166346.26108353605</v>
      </c>
      <c r="L1450" s="444">
        <f t="shared" ca="1" si="127"/>
        <v>-40089448.921132192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-40089448.921132192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-167039.37050471746</v>
      </c>
      <c r="L1451" s="444">
        <f t="shared" ca="1" si="127"/>
        <v>-40256488.291636907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-40256488.291636907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-167735.36788182045</v>
      </c>
      <c r="L1452" s="444">
        <f t="shared" ca="1" si="127"/>
        <v>-40424223.659518726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-40424223.659518726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-168434.26524799468</v>
      </c>
      <c r="L1453" s="444">
        <f t="shared" ca="1" si="127"/>
        <v>-40592657.924766719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-40592657.924766719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-169136.07468652801</v>
      </c>
      <c r="L1454" s="444">
        <f t="shared" ca="1" si="127"/>
        <v>-40761793.999453247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-40761793.999453247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-169840.80833105519</v>
      </c>
      <c r="L1455" s="444">
        <f t="shared" ca="1" si="127"/>
        <v>-40931634.807784304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-40931634.807784304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-170548.47836576792</v>
      </c>
      <c r="L1456" s="444">
        <f t="shared" ca="1" si="127"/>
        <v>-41102183.286150075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-41102183.286150075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-171259.09702562532</v>
      </c>
      <c r="L1457" s="444">
        <f t="shared" ca="1" si="127"/>
        <v>-41273442.383175701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-41273442.383175701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-171972.6765965654</v>
      </c>
      <c r="L1458" s="444">
        <f t="shared" ca="1" si="127"/>
        <v>-41445415.059772268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-41445415.059772268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-172689.22941571777</v>
      </c>
      <c r="L1459" s="444">
        <f t="shared" ca="1" si="127"/>
        <v>-41618104.289187983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-41618104.289187983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-173408.76787161658</v>
      </c>
      <c r="L1460" s="444">
        <f t="shared" ca="1" si="127"/>
        <v>-41791513.057059601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-41791513.057059601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-174131.30440441502</v>
      </c>
      <c r="L1461" s="444">
        <f t="shared" ca="1" si="127"/>
        <v>-41965644.361464016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-41965644.361464016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-174856.85150610007</v>
      </c>
      <c r="L1462" s="444">
        <f t="shared" ca="1" si="127"/>
        <v>-42140501.212970115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-42140501.212970115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-175585.42172070881</v>
      </c>
      <c r="L1463" s="444">
        <f t="shared" ca="1" si="127"/>
        <v>-42316086.634690821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-42316086.634690821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-176317.02764454507</v>
      </c>
      <c r="L1464" s="444">
        <f t="shared" ca="1" si="127"/>
        <v>-42492403.662335366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-42492403.662335366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-177051.68192639734</v>
      </c>
      <c r="L1465" s="444">
        <f t="shared" ca="1" si="127"/>
        <v>-42669455.344261765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-42669455.344261765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-177789.39726775736</v>
      </c>
      <c r="L1466" s="444">
        <f t="shared" ca="1" si="127"/>
        <v>-42847244.741529524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-42847244.741529524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-178530.18642303967</v>
      </c>
      <c r="L1467" s="444">
        <f t="shared" ca="1" si="127"/>
        <v>-43025774.927952565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-43025774.927952565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-179274.06219980234</v>
      </c>
      <c r="L1468" s="444">
        <f t="shared" ca="1" si="127"/>
        <v>-43205048.990152366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-43205048.990152366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-180021.0374589682</v>
      </c>
      <c r="L1469" s="444">
        <f t="shared" ca="1" si="127"/>
        <v>-43385070.027611338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-43385070.027611338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-180771.12511504724</v>
      </c>
      <c r="L1470" s="444">
        <f t="shared" ca="1" si="127"/>
        <v>-43565841.152726382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-43565841.152726382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-181524.33813635993</v>
      </c>
      <c r="L1471" s="444">
        <f t="shared" ca="1" si="127"/>
        <v>-43747365.490862742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-43747365.490862742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-182280.68954526141</v>
      </c>
      <c r="L1472" s="444">
        <f t="shared" ca="1" si="127"/>
        <v>-43929646.180408001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-43929646.180408001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-183040.19241836667</v>
      </c>
      <c r="L1473" s="444">
        <f t="shared" ca="1" si="127"/>
        <v>-44112686.372826368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-44112686.372826368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-183802.85988677654</v>
      </c>
      <c r="L1474" s="444">
        <f t="shared" ca="1" si="127"/>
        <v>-44296489.232713141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-44296489.232713141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-184568.70513630475</v>
      </c>
      <c r="L1475" s="444">
        <f t="shared" ca="1" si="127"/>
        <v>-44481057.937849447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-44481057.937849447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-185337.74140770602</v>
      </c>
      <c r="L1476" s="444">
        <f t="shared" ca="1" si="127"/>
        <v>-44666395.679257154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-44666395.679257154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-186109.9819969048</v>
      </c>
      <c r="L1477" s="444">
        <f t="shared" ca="1" si="127"/>
        <v>-44852505.661254056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-44852505.661254056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-186885.44025522523</v>
      </c>
      <c r="L1478" s="444">
        <f t="shared" ca="1" si="127"/>
        <v>-45039391.101509281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-45039391.101509281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-187664.129589622</v>
      </c>
      <c r="L1479" s="444">
        <f t="shared" ca="1" si="127"/>
        <v>-45227055.231098905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-45227055.231098905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-188446.06346291211</v>
      </c>
      <c r="L1480" s="444">
        <f t="shared" ca="1" si="127"/>
        <v>-45415501.294561818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-45415501.294561818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-189231.25539400757</v>
      </c>
      <c r="L1481" s="444">
        <f t="shared" ca="1" si="127"/>
        <v>-45604732.549955823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-45604732.549955823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-190019.71895814926</v>
      </c>
      <c r="L1482" s="444">
        <f t="shared" ca="1" si="127"/>
        <v>-45794752.268913969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-45794752.268913969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-190811.46778714153</v>
      </c>
      <c r="L1483" s="444">
        <f t="shared" ca="1" si="127"/>
        <v>-45985563.736701109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-45985563.736701109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-191606.51556958794</v>
      </c>
      <c r="L1484" s="444">
        <f t="shared" ca="1" si="127"/>
        <v>-46177170.252270699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-46177170.252270699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-192404.87605112791</v>
      </c>
      <c r="L1485" s="444">
        <f t="shared" ca="1" si="127"/>
        <v>-46369575.128321826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-46369575.128321826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-193206.56303467427</v>
      </c>
      <c r="L1486" s="444">
        <f t="shared" ca="1" si="127"/>
        <v>-46562781.691356502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-46562781.691356502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-194011.59038065208</v>
      </c>
      <c r="L1487" s="444">
        <f t="shared" ca="1" si="127"/>
        <v>-46756793.281737156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-46756793.281737156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-194819.97200723816</v>
      </c>
      <c r="L1488" s="444">
        <f t="shared" ca="1" si="127"/>
        <v>-46951613.253744394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-46951613.253744394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-195631.72189060165</v>
      </c>
      <c r="L1489" s="444">
        <f t="shared" ca="1" si="127"/>
        <v>-47147244.975634992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-47147244.975634992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-196446.8540651458</v>
      </c>
      <c r="L1490" s="444">
        <f t="shared" ca="1" si="127"/>
        <v>-47343691.829700135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-47343691.829700135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-197265.38262375057</v>
      </c>
      <c r="L1491" s="444">
        <f t="shared" ca="1" si="127"/>
        <v>-47540957.212323882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-47540957.212323882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-198087.32171801617</v>
      </c>
      <c r="L1492" s="444">
        <f t="shared" ca="1" si="127"/>
        <v>-47739044.534041896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-47739044.534041896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-198912.68555850789</v>
      </c>
      <c r="L1493" s="444">
        <f t="shared" ca="1" si="127"/>
        <v>-47937957.219600402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-47937957.219600402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-199741.48841500166</v>
      </c>
      <c r="L1494" s="444">
        <f t="shared" ca="1" si="127"/>
        <v>-48137698.708015405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-48137698.708015405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-200573.74461673084</v>
      </c>
      <c r="L1495" s="444">
        <f t="shared" ca="1" si="127"/>
        <v>-48338272.452632137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-48338272.452632137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-201409.46855263389</v>
      </c>
      <c r="L1496" s="444">
        <f t="shared" ca="1" si="127"/>
        <v>-48539681.921184771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-48539681.921184771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-202248.67467160322</v>
      </c>
      <c r="L1497" s="444">
        <f t="shared" ca="1" si="127"/>
        <v>-48741930.595856376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-48741930.595856376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-203091.37748273491</v>
      </c>
      <c r="L1498" s="444">
        <f t="shared" ca="1" si="127"/>
        <v>-48945021.973339111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-48945021.973339111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-203937.59155557962</v>
      </c>
      <c r="L1499" s="444">
        <f t="shared" ca="1" si="127"/>
        <v>-49148959.564894691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-49148959.564894691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-204787.33152039454</v>
      </c>
      <c r="L1500" s="444">
        <f t="shared" ca="1" si="127"/>
        <v>-49353746.896415085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-49353746.896415085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-205640.61206839618</v>
      </c>
      <c r="L1501" s="444">
        <f t="shared" ca="1" si="127"/>
        <v>-49559387.508483484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-49559387.508483484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-206497.44795201451</v>
      </c>
      <c r="L1502" s="444">
        <f t="shared" ca="1" si="127"/>
        <v>-49765884.956435502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-49765884.956435502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-207357.85398514793</v>
      </c>
      <c r="L1503" s="444">
        <f t="shared" ca="1" si="127"/>
        <v>-49973242.810420647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-49973242.810420647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-208221.84504341937</v>
      </c>
      <c r="L1504" s="444">
        <f t="shared" ca="1" si="127"/>
        <v>-50181464.655464068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-50181464.655464068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-209089.43606443363</v>
      </c>
      <c r="L1505" s="444">
        <f t="shared" ca="1" si="127"/>
        <v>-50390554.091528505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-50390554.091528505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-209960.64204803543</v>
      </c>
      <c r="L1506" s="444">
        <f t="shared" ca="1" si="127"/>
        <v>-50600514.733576544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-50600514.733576544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-210835.47805656891</v>
      </c>
      <c r="L1507" s="444">
        <f t="shared" ca="1" si="127"/>
        <v>-50811350.211633116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-50811350.211633116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-211713.95921513799</v>
      </c>
      <c r="L1508" s="444">
        <f t="shared" ca="1" si="127"/>
        <v>-51023064.17084825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-51023064.17084825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-212596.10071186771</v>
      </c>
      <c r="L1509" s="444">
        <f t="shared" ca="1" si="127"/>
        <v>-51235660.271560118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-51235660.271560118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-213481.91779816715</v>
      </c>
      <c r="L1510" s="444">
        <f t="shared" ca="1" si="127"/>
        <v>-51449142.189358287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-51449142.189358287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-214371.42578899287</v>
      </c>
      <c r="L1511" s="444">
        <f t="shared" ca="1" si="127"/>
        <v>-51663513.615147278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-51663513.615147278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-215264.64006311365</v>
      </c>
      <c r="L1512" s="444">
        <f t="shared" ca="1" si="127"/>
        <v>-51878778.255210392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-51878778.255210392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-216161.57606337662</v>
      </c>
      <c r="L1513" s="444">
        <f t="shared" ca="1" si="127"/>
        <v>-52094939.831273772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-52094939.831273772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-217062.24929697404</v>
      </c>
      <c r="L1514" s="444">
        <f t="shared" ca="1" si="127"/>
        <v>-52312002.080570742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-52312002.080570742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-217966.67533571142</v>
      </c>
      <c r="L1515" s="444">
        <f t="shared" ca="1" si="127"/>
        <v>-52529968.755906455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-52529968.755906455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-218874.86981627689</v>
      </c>
      <c r="L1516" s="444">
        <f t="shared" ca="1" si="127"/>
        <v>-52748843.625722729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-52748843.625722729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-219786.84844051133</v>
      </c>
      <c r="L1517" s="444">
        <f t="shared" ca="1" si="127"/>
        <v>-52968630.474163242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-52968630.474163242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-220702.62697568015</v>
      </c>
      <c r="L1518" s="444">
        <f t="shared" ca="1" si="127"/>
        <v>-53189333.10113892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-53189333.10113892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-221622.2212547455</v>
      </c>
      <c r="L1519" s="444">
        <f t="shared" ca="1" si="127"/>
        <v>-53410955.322393663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-53410955.322393663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-222545.64717664022</v>
      </c>
      <c r="L1520" s="444">
        <f t="shared" ca="1" si="127"/>
        <v>-53633500.969570301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-53633500.969570301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-223472.92070654291</v>
      </c>
      <c r="L1521" s="444">
        <f t="shared" ca="1" si="127"/>
        <v>-53856973.890276842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-53856973.890276842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-224404.05787615353</v>
      </c>
      <c r="L1522" s="444">
        <f t="shared" ca="1" si="127"/>
        <v>-54081377.948152997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-54081377.948152997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-225339.07478397081</v>
      </c>
      <c r="L1523" s="444">
        <f t="shared" ca="1" si="127"/>
        <v>-54306717.02293697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-54306717.02293697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-226277.98759557071</v>
      </c>
      <c r="L1524" s="444">
        <f t="shared" ca="1" si="127"/>
        <v>-54532995.010532543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-54532995.010532543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-227220.81254388555</v>
      </c>
      <c r="L1525" s="444">
        <f t="shared" ca="1" si="127"/>
        <v>-54760215.823076427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-54760215.823076427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-228167.56592948508</v>
      </c>
      <c r="L1526" s="444">
        <f t="shared" ca="1" si="127"/>
        <v>-54988383.389005914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-54988383.389005914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-229118.26412085802</v>
      </c>
      <c r="L1527" s="444">
        <f t="shared" ca="1" si="127"/>
        <v>-55217501.653126769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-55217501.653126769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-230072.92355469489</v>
      </c>
      <c r="L1528" s="444">
        <f t="shared" ca="1" si="127"/>
        <v>-55447574.576681465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-55447574.576681465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-231031.5607361728</v>
      </c>
      <c r="L1529" s="444">
        <f t="shared" ca="1" si="127"/>
        <v>-55678606.137417637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-55678606.137417637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-231994.19223924016</v>
      </c>
      <c r="L1530" s="444">
        <f t="shared" ca="1" si="127"/>
        <v>-55910600.329656877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-55910600.329656877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-232960.83470690364</v>
      </c>
      <c r="L1531" s="444">
        <f t="shared" ca="1" si="127"/>
        <v>-56143561.164363779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-56143561.164363779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-233931.50485151575</v>
      </c>
      <c r="L1532" s="444">
        <f t="shared" ca="1" si="127"/>
        <v>-56377492.669215292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-56377492.669215292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-234906.21945506372</v>
      </c>
      <c r="L1533" s="444">
        <f t="shared" ca="1" si="127"/>
        <v>-56612398.888670355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-56612398.888670355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-235884.99536945982</v>
      </c>
      <c r="L1534" s="444">
        <f t="shared" ca="1" si="127"/>
        <v>-56848283.884039812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-56848283.884039812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-236867.84951683253</v>
      </c>
      <c r="L1535" s="444">
        <f t="shared" ca="1" si="127"/>
        <v>-57085151.733556643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-57085151.733556643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-237854.79888981933</v>
      </c>
      <c r="L1536" s="444">
        <f t="shared" ca="1" si="127"/>
        <v>-57323006.532446459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-57323006.532446459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-238845.86055186021</v>
      </c>
      <c r="L1537" s="444">
        <f t="shared" ca="1" si="127"/>
        <v>-57561852.392998323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-57561852.392998323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-239841.05163749302</v>
      </c>
      <c r="L1538" s="444">
        <f t="shared" ref="L1538:L1792" ca="1" si="132">I1538-J1538+K1538</f>
        <v>-57801693.444635816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-57801693.444635816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-240840.38935264919</v>
      </c>
      <c r="L1539" s="444">
        <f t="shared" ca="1" si="132"/>
        <v>-58042533.833988465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-58042533.833988465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-241843.89097495194</v>
      </c>
      <c r="L1540" s="444">
        <f t="shared" ca="1" si="132"/>
        <v>-58284377.724963419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-58284377.724963419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-242851.57385401425</v>
      </c>
      <c r="L1541" s="444">
        <f t="shared" ca="1" si="132"/>
        <v>-58527229.298817433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-58527229.298817433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-243863.4554117393</v>
      </c>
      <c r="L1542" s="444">
        <f t="shared" ca="1" si="132"/>
        <v>-58771092.754229173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-58771092.754229173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-244879.55314262156</v>
      </c>
      <c r="L1543" s="444">
        <f t="shared" ca="1" si="132"/>
        <v>-59015972.307371795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-59015972.307371795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-245899.88461404914</v>
      </c>
      <c r="L1544" s="444">
        <f t="shared" ca="1" si="132"/>
        <v>-59261872.191985846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-59261872.191985846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-246924.46746660769</v>
      </c>
      <c r="L1545" s="444">
        <f t="shared" ca="1" si="132"/>
        <v>-59508796.659452453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-59508796.659452453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-247953.31941438522</v>
      </c>
      <c r="L1546" s="444">
        <f t="shared" ca="1" si="132"/>
        <v>-59756749.978866838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-59756749.978866838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-248986.45824527845</v>
      </c>
      <c r="L1547" s="444">
        <f t="shared" ca="1" si="132"/>
        <v>-60005736.437112115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-60005736.437112115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-250023.90182130047</v>
      </c>
      <c r="L1548" s="444">
        <f t="shared" ca="1" si="132"/>
        <v>-60255760.338933416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-60255760.338933416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-251065.66807888923</v>
      </c>
      <c r="L1549" s="444">
        <f t="shared" ca="1" si="132"/>
        <v>-60506826.007012308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-60506826.007012308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-252111.77502921794</v>
      </c>
      <c r="L1550" s="444">
        <f t="shared" ca="1" si="132"/>
        <v>-60758937.782041527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-60758937.782041527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-253162.24075850635</v>
      </c>
      <c r="L1551" s="444">
        <f t="shared" ca="1" si="132"/>
        <v>-61012100.022800036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-61012100.022800036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-254217.08342833348</v>
      </c>
      <c r="L1552" s="444">
        <f t="shared" ca="1" si="132"/>
        <v>-61266317.106228366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-61266317.106228366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-255276.32127595149</v>
      </c>
      <c r="L1553" s="444">
        <f t="shared" ca="1" si="132"/>
        <v>-61521593.427504316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-61521593.427504316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-256339.97261460131</v>
      </c>
      <c r="L1554" s="444">
        <f t="shared" ca="1" si="132"/>
        <v>-61777933.400118917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-61777933.400118917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-257408.05583382881</v>
      </c>
      <c r="L1555" s="444">
        <f t="shared" ca="1" si="132"/>
        <v>-62035341.455952749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-62035341.455952749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-258480.58939980311</v>
      </c>
      <c r="L1556" s="444">
        <f t="shared" ca="1" si="132"/>
        <v>-62293822.045352548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-62293822.045352548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-259557.59185563558</v>
      </c>
      <c r="L1557" s="444">
        <f t="shared" ca="1" si="132"/>
        <v>-62553379.637208186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-62553379.637208186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-260639.08182170076</v>
      </c>
      <c r="L1558" s="444">
        <f t="shared" ca="1" si="132"/>
        <v>-62814018.719029889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-62814018.719029889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-261725.07799595786</v>
      </c>
      <c r="L1559" s="444">
        <f t="shared" ca="1" si="132"/>
        <v>-63075743.797025844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-63075743.797025844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-262815.59915427433</v>
      </c>
      <c r="L1560" s="444">
        <f t="shared" ca="1" si="132"/>
        <v>-63338559.396180116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-63338559.396180116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-263910.6641507505</v>
      </c>
      <c r="L1561" s="444">
        <f t="shared" ca="1" si="132"/>
        <v>-63602470.060330868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-63602470.060330868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-265010.29191804526</v>
      </c>
      <c r="L1562" s="444">
        <f t="shared" ca="1" si="132"/>
        <v>-63867480.352248915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-63867480.352248915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-266114.50146770378</v>
      </c>
      <c r="L1563" s="444">
        <f t="shared" ca="1" si="132"/>
        <v>-64133594.853716619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-64133594.853716619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-267223.31189048593</v>
      </c>
      <c r="L1564" s="444">
        <f t="shared" ca="1" si="132"/>
        <v>-64400818.165607102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-64400818.165607102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-268336.74235669628</v>
      </c>
      <c r="L1565" s="444">
        <f t="shared" ca="1" si="132"/>
        <v>-64669154.907963797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-64669154.907963797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-269454.81211651582</v>
      </c>
      <c r="L1566" s="444">
        <f t="shared" ca="1" si="132"/>
        <v>-64938609.720080316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-64938609.720080316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-270577.5405003347</v>
      </c>
      <c r="L1567" s="444">
        <f t="shared" ca="1" si="132"/>
        <v>-65209187.260580651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-65209187.260580651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-271704.94691908604</v>
      </c>
      <c r="L1568" s="444">
        <f t="shared" ca="1" si="132"/>
        <v>-65480892.207499735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-65480892.207499735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-272837.05086458218</v>
      </c>
      <c r="L1569" s="444">
        <f t="shared" ca="1" si="132"/>
        <v>-65753729.25836432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-65753729.25836432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-273973.87190985132</v>
      </c>
      <c r="L1570" s="444">
        <f t="shared" ca="1" si="132"/>
        <v>-66027703.130274169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-66027703.130274169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-275115.42970947572</v>
      </c>
      <c r="L1571" s="444">
        <f t="shared" ca="1" si="132"/>
        <v>-66302818.559983648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-66302818.559983648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-276261.74399993184</v>
      </c>
      <c r="L1572" s="444">
        <f t="shared" ca="1" si="132"/>
        <v>-66579080.303983577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-66579080.303983577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-277412.83459993155</v>
      </c>
      <c r="L1573" s="444">
        <f t="shared" ca="1" si="132"/>
        <v>-66856493.138583511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-66856493.138583511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-278568.72141076461</v>
      </c>
      <c r="L1574" s="444">
        <f t="shared" ca="1" si="132"/>
        <v>-67135061.859994277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-67135061.859994277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-279729.42441664281</v>
      </c>
      <c r="L1575" s="444">
        <f t="shared" ca="1" si="132"/>
        <v>-67414791.284410924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-67414791.284410924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-280894.96368504548</v>
      </c>
      <c r="L1576" s="444">
        <f t="shared" ca="1" si="132"/>
        <v>-67695686.248095974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-67695686.248095974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-282065.35936706653</v>
      </c>
      <c r="L1577" s="444">
        <f t="shared" ca="1" si="132"/>
        <v>-67977751.607463047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-67977751.607463047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-283240.6316977627</v>
      </c>
      <c r="L1578" s="444">
        <f t="shared" ca="1" si="132"/>
        <v>-68260992.239160806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-68260992.239160806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-284420.80099650333</v>
      </c>
      <c r="L1579" s="444">
        <f t="shared" ca="1" si="132"/>
        <v>-68545413.040157303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-68545413.040157303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-285605.88766732207</v>
      </c>
      <c r="L1580" s="444">
        <f t="shared" ca="1" si="132"/>
        <v>-68831018.927824631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-68831018.927824631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-286795.91219926928</v>
      </c>
      <c r="L1581" s="444">
        <f t="shared" ca="1" si="132"/>
        <v>-69117814.840023905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-69117814.840023905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-287990.89516676625</v>
      </c>
      <c r="L1582" s="444">
        <f t="shared" ca="1" si="132"/>
        <v>-69405805.735190675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-69405805.735190675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-289190.85722996114</v>
      </c>
      <c r="L1583" s="444">
        <f t="shared" ca="1" si="132"/>
        <v>-69694996.592420638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-69694996.592420638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-290395.81913508597</v>
      </c>
      <c r="L1584" s="444">
        <f t="shared" ca="1" si="132"/>
        <v>-69985392.411555722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-69985392.411555722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-291605.80171481549</v>
      </c>
      <c r="L1585" s="444">
        <f t="shared" ca="1" si="132"/>
        <v>-70276998.213270545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-70276998.213270545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-292820.82588862727</v>
      </c>
      <c r="L1586" s="444">
        <f t="shared" ca="1" si="132"/>
        <v>-70569819.039159179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-70569819.039159179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-294040.91266316327</v>
      </c>
      <c r="L1587" s="444">
        <f t="shared" ca="1" si="132"/>
        <v>-70863859.95182234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-70863859.95182234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-295266.08313259308</v>
      </c>
      <c r="L1588" s="444">
        <f t="shared" ca="1" si="132"/>
        <v>-71159126.034954935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-71159126.034954935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-296496.35847897892</v>
      </c>
      <c r="L1589" s="444">
        <f t="shared" ca="1" si="132"/>
        <v>-71455622.393433914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-71455622.393433914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-297731.7599726413</v>
      </c>
      <c r="L1590" s="444">
        <f t="shared" ca="1" si="132"/>
        <v>-71753354.15340656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-71753354.15340656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-298972.30897252733</v>
      </c>
      <c r="L1591" s="444">
        <f t="shared" ca="1" si="132"/>
        <v>-72052326.462379083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-72052326.462379083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-300218.02692657954</v>
      </c>
      <c r="L1592" s="444">
        <f t="shared" ca="1" si="132"/>
        <v>-72352544.48930566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-72352544.48930566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-301468.93537210691</v>
      </c>
      <c r="L1593" s="444">
        <f t="shared" ca="1" si="132"/>
        <v>-72654013.424677774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-72654013.424677774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-302725.05593615741</v>
      </c>
      <c r="L1594" s="444">
        <f t="shared" ca="1" si="132"/>
        <v>-72956738.480613932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-72956738.480613932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-303986.41033589136</v>
      </c>
      <c r="L1595" s="444">
        <f t="shared" ca="1" si="132"/>
        <v>-73260724.89094983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-73260724.89094983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-305253.02037895762</v>
      </c>
      <c r="L1596" s="444">
        <f t="shared" ca="1" si="132"/>
        <v>-73565977.911328793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-73565977.911328793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-306524.90796386998</v>
      </c>
      <c r="L1597" s="444">
        <f t="shared" ca="1" si="132"/>
        <v>-73872502.819292665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-73872502.819292665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-307802.09508038609</v>
      </c>
      <c r="L1598" s="444">
        <f t="shared" ca="1" si="132"/>
        <v>-74180304.914373055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-74180304.914373055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-309084.60380988772</v>
      </c>
      <c r="L1599" s="444">
        <f t="shared" ca="1" si="132"/>
        <v>-74489389.518182948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-74489389.518182948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-310372.45632576226</v>
      </c>
      <c r="L1600" s="444">
        <f t="shared" ca="1" si="132"/>
        <v>-74799761.974508718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-74799761.974508718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-311665.67489378632</v>
      </c>
      <c r="L1601" s="444">
        <f t="shared" ca="1" si="132"/>
        <v>-75111427.649402499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-75111427.649402499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-312964.28187251039</v>
      </c>
      <c r="L1602" s="444">
        <f t="shared" ca="1" si="132"/>
        <v>-75424391.93127501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-75424391.93127501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-314268.29971364589</v>
      </c>
      <c r="L1603" s="444">
        <f t="shared" ca="1" si="132"/>
        <v>-75738660.230988652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-75738660.230988652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-315577.75096245273</v>
      </c>
      <c r="L1604" s="444">
        <f t="shared" ca="1" si="132"/>
        <v>-76054237.981951103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-76054237.981951103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-316892.65825812961</v>
      </c>
      <c r="L1605" s="444">
        <f t="shared" ca="1" si="132"/>
        <v>-76371130.640209228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-76371130.640209228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-318213.0443342051</v>
      </c>
      <c r="L1606" s="444">
        <f t="shared" ca="1" si="132"/>
        <v>-76689343.684543431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-76689343.684543431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-319538.93201893097</v>
      </c>
      <c r="L1607" s="444">
        <f t="shared" ca="1" si="132"/>
        <v>-77008882.616562366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-77008882.616562366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-320870.34423567652</v>
      </c>
      <c r="L1608" s="444">
        <f t="shared" ca="1" si="132"/>
        <v>-77329752.96079804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-77329752.96079804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-322207.30400332517</v>
      </c>
      <c r="L1609" s="444">
        <f t="shared" ca="1" si="132"/>
        <v>-77651960.264801368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-77651960.264801368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-323549.83443667239</v>
      </c>
      <c r="L1610" s="444">
        <f t="shared" ca="1" si="132"/>
        <v>-77975510.099238038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-77975510.099238038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-324897.95874682517</v>
      </c>
      <c r="L1611" s="444">
        <f t="shared" ca="1" si="132"/>
        <v>-78300408.057984859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-78300408.057984859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-326251.7002416036</v>
      </c>
      <c r="L1612" s="444">
        <f t="shared" ca="1" si="132"/>
        <v>-78626659.758226469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-78626659.758226469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-327611.08232594363</v>
      </c>
      <c r="L1613" s="444">
        <f t="shared" ca="1" si="132"/>
        <v>-78954270.840552419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-78954270.840552419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-328976.12850230176</v>
      </c>
      <c r="L1614" s="444">
        <f t="shared" ca="1" si="132"/>
        <v>-79283246.969054714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-79283246.969054714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-330346.86237106129</v>
      </c>
      <c r="L1615" s="444">
        <f t="shared" ca="1" si="132"/>
        <v>-79613593.831425771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-79613593.831425771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-331723.30763094069</v>
      </c>
      <c r="L1616" s="444">
        <f t="shared" ca="1" si="132"/>
        <v>-79945317.139056712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-79945317.139056712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-333105.48807940295</v>
      </c>
      <c r="L1617" s="444">
        <f t="shared" ca="1" si="132"/>
        <v>-80278422.627136111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-80278422.627136111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-334493.42761306715</v>
      </c>
      <c r="L1618" s="444">
        <f t="shared" ca="1" si="132"/>
        <v>-80612916.054749176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-80612916.054749176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-335887.15022812155</v>
      </c>
      <c r="L1619" s="444">
        <f t="shared" ca="1" si="132"/>
        <v>-80948803.204977304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-80948803.204977304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-337286.68002073874</v>
      </c>
      <c r="L1620" s="444">
        <f t="shared" ca="1" si="132"/>
        <v>-81286089.884998038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-81286089.884998038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-338692.04118749185</v>
      </c>
      <c r="L1621" s="444">
        <f t="shared" ca="1" si="132"/>
        <v>-81624781.926185533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-81624781.926185533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-340103.25802577304</v>
      </c>
      <c r="L1622" s="444">
        <f t="shared" ca="1" si="132"/>
        <v>-81964885.184211314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-81964885.184211314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-341520.3549342138</v>
      </c>
      <c r="L1623" s="444">
        <f t="shared" ca="1" si="132"/>
        <v>-82306405.539145529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-82306405.539145529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-342943.35641310638</v>
      </c>
      <c r="L1624" s="444">
        <f t="shared" ca="1" si="132"/>
        <v>-82649348.89555864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-82649348.89555864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-344372.28706482769</v>
      </c>
      <c r="L1625" s="444">
        <f t="shared" ca="1" si="132"/>
        <v>-82993721.182623461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-82993721.182623461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-345807.17159426439</v>
      </c>
      <c r="L1626" s="444">
        <f t="shared" ca="1" si="132"/>
        <v>-83339528.354217723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-83339528.354217723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-347248.03480924049</v>
      </c>
      <c r="L1627" s="444">
        <f t="shared" ca="1" si="132"/>
        <v>-83686776.38902697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-83686776.38902697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-348694.90162094572</v>
      </c>
      <c r="L1628" s="444">
        <f t="shared" ca="1" si="132"/>
        <v>-84035471.290647909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-84035471.290647909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-350147.79704436631</v>
      </c>
      <c r="L1629" s="444">
        <f t="shared" ca="1" si="132"/>
        <v>-84385619.087692276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-84385619.087692276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-351606.7461987178</v>
      </c>
      <c r="L1630" s="444">
        <f t="shared" ca="1" si="132"/>
        <v>-84737225.833890989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-84737225.833890989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-353071.7743078791</v>
      </c>
      <c r="L1631" s="444">
        <f t="shared" ca="1" si="132"/>
        <v>-85090297.608198866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-85090297.608198866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-354542.90670082858</v>
      </c>
      <c r="L1632" s="444">
        <f t="shared" ca="1" si="132"/>
        <v>-85444840.514899701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-85444840.514899701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-356020.16881208209</v>
      </c>
      <c r="L1633" s="444">
        <f t="shared" ca="1" si="132"/>
        <v>-85800860.683711782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-85800860.683711782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-357503.58618213242</v>
      </c>
      <c r="L1634" s="444">
        <f t="shared" ca="1" si="132"/>
        <v>-86158364.269893914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-86158364.269893914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-358993.18445789133</v>
      </c>
      <c r="L1635" s="444">
        <f t="shared" ca="1" si="132"/>
        <v>-86517357.454351813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-86517357.454351813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-360488.98939313256</v>
      </c>
      <c r="L1636" s="444">
        <f t="shared" ca="1" si="132"/>
        <v>-86877846.443744943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-86877846.443744943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-361991.02684893727</v>
      </c>
      <c r="L1637" s="444">
        <f t="shared" ca="1" si="132"/>
        <v>-87239837.470593885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-87239837.470593885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-363499.32279414119</v>
      </c>
      <c r="L1638" s="444">
        <f t="shared" ca="1" si="132"/>
        <v>-87603336.793388024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-87603336.793388024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-365013.9033057834</v>
      </c>
      <c r="L1639" s="444">
        <f t="shared" ca="1" si="132"/>
        <v>-87968350.696693808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-87968350.696693808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-366534.79456955753</v>
      </c>
      <c r="L1640" s="444">
        <f t="shared" ca="1" si="132"/>
        <v>-88334885.49126336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-88334885.49126336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-368062.02288026398</v>
      </c>
      <c r="L1641" s="444">
        <f t="shared" ca="1" si="132"/>
        <v>-88702947.514143631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-88702947.514143631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-369595.61464226514</v>
      </c>
      <c r="L1642" s="444">
        <f t="shared" ca="1" si="132"/>
        <v>-89072543.128785893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-89072543.128785893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-371135.5963699412</v>
      </c>
      <c r="L1643" s="444">
        <f t="shared" ca="1" si="132"/>
        <v>-89443678.72515583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-89443678.72515583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-372681.99468814931</v>
      </c>
      <c r="L1644" s="444">
        <f t="shared" ca="1" si="132"/>
        <v>-89816360.719843984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-89816360.719843984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-374234.83633268328</v>
      </c>
      <c r="L1645" s="444">
        <f t="shared" ca="1" si="132"/>
        <v>-90190595.556176662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-90190595.556176662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-375794.14815073612</v>
      </c>
      <c r="L1646" s="444">
        <f t="shared" ca="1" si="132"/>
        <v>-90566389.704327404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-90566389.704327404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-377359.95710136415</v>
      </c>
      <c r="L1647" s="444">
        <f t="shared" ca="1" si="132"/>
        <v>-90943749.661428764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-90943749.661428764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-378932.29025595321</v>
      </c>
      <c r="L1648" s="444">
        <f t="shared" ca="1" si="132"/>
        <v>-91322681.951684713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-91322681.951684713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-380511.17479868629</v>
      </c>
      <c r="L1649" s="444">
        <f t="shared" ca="1" si="132"/>
        <v>-91703193.126483396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-91703193.126483396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-382096.63802701415</v>
      </c>
      <c r="L1650" s="444">
        <f t="shared" ca="1" si="132"/>
        <v>-92085289.764510408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-92085289.764510408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-383688.70735212672</v>
      </c>
      <c r="L1651" s="444">
        <f t="shared" ca="1" si="132"/>
        <v>-92468978.47186254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-92468978.47186254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-385287.41029942723</v>
      </c>
      <c r="L1652" s="444">
        <f t="shared" ca="1" si="132"/>
        <v>-92854265.88216196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-92854265.88216196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-386892.77450900816</v>
      </c>
      <c r="L1653" s="444">
        <f t="shared" ca="1" si="132"/>
        <v>-93241158.656670973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-93241158.656670973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-388504.82773612905</v>
      </c>
      <c r="L1654" s="444">
        <f t="shared" ca="1" si="132"/>
        <v>-93629663.484407097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-93629663.484407097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-390123.59785169625</v>
      </c>
      <c r="L1655" s="444">
        <f t="shared" ca="1" si="132"/>
        <v>-94019787.082258791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-94019787.082258791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-391749.11284274497</v>
      </c>
      <c r="L1656" s="444">
        <f t="shared" ca="1" si="132"/>
        <v>-94411536.195101529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-94411536.195101529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-393381.40081292304</v>
      </c>
      <c r="L1657" s="444">
        <f t="shared" ca="1" si="132"/>
        <v>-94804917.595914453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-94804917.595914453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-395020.48998297687</v>
      </c>
      <c r="L1658" s="444">
        <f t="shared" ca="1" si="132"/>
        <v>-95199938.085897431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-95199938.085897431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-396666.40869123931</v>
      </c>
      <c r="L1659" s="444">
        <f t="shared" ca="1" si="132"/>
        <v>-95596604.494588673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-95596604.494588673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-398319.18539411947</v>
      </c>
      <c r="L1660" s="444">
        <f t="shared" ca="1" si="132"/>
        <v>-95994923.679982796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-95994923.679982796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-399978.848666595</v>
      </c>
      <c r="L1661" s="444">
        <f t="shared" ca="1" si="132"/>
        <v>-96394902.52864939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-96394902.52864939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-401645.42720270576</v>
      </c>
      <c r="L1662" s="444">
        <f t="shared" ca="1" si="132"/>
        <v>-96796547.955852091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-96796547.955852091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-403318.94981605036</v>
      </c>
      <c r="L1663" s="444">
        <f t="shared" ca="1" si="132"/>
        <v>-97199866.905668139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-97199866.905668139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-404999.44544028392</v>
      </c>
      <c r="L1664" s="444">
        <f t="shared" ca="1" si="132"/>
        <v>-97604866.351108417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-97604866.351108417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-406686.94312961842</v>
      </c>
      <c r="L1665" s="444">
        <f t="shared" ca="1" si="132"/>
        <v>-98011553.294238031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-98011553.294238031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-408381.47205932514</v>
      </c>
      <c r="L1666" s="444">
        <f t="shared" ca="1" si="132"/>
        <v>-98419934.766297355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-98419934.766297355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-410083.06152623898</v>
      </c>
      <c r="L1667" s="444">
        <f t="shared" ca="1" si="132"/>
        <v>-98830017.827823594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-98830017.827823594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-411791.74094926496</v>
      </c>
      <c r="L1668" s="444">
        <f t="shared" ca="1" si="132"/>
        <v>-99241809.568772852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-99241809.568772852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-413507.53986988688</v>
      </c>
      <c r="L1669" s="444">
        <f t="shared" ca="1" si="132"/>
        <v>-99655317.108642742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-99655317.108642742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-415230.48795267812</v>
      </c>
      <c r="L1670" s="444">
        <f t="shared" ca="1" si="132"/>
        <v>-100070547.59659542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-100070547.59659542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-416960.61498581426</v>
      </c>
      <c r="L1671" s="444">
        <f t="shared" ca="1" si="132"/>
        <v>-100487508.21158123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-100487508.21158123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-418697.95088158845</v>
      </c>
      <c r="L1672" s="444">
        <f t="shared" ca="1" si="132"/>
        <v>-100906206.16246282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-100906206.16246282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-420442.5256769284</v>
      </c>
      <c r="L1673" s="444">
        <f t="shared" ca="1" si="132"/>
        <v>-101326648.68813974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-101326648.68813974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-422194.36953391554</v>
      </c>
      <c r="L1674" s="444">
        <f t="shared" ca="1" si="132"/>
        <v>-101748843.05767365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-101748843.05767365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-423953.51274030685</v>
      </c>
      <c r="L1675" s="444">
        <f t="shared" ca="1" si="132"/>
        <v>-102172796.57041396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-102172796.57041396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-425719.98571005819</v>
      </c>
      <c r="L1676" s="444">
        <f t="shared" ca="1" si="132"/>
        <v>-102598516.55612402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-102598516.55612402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-427493.81898385007</v>
      </c>
      <c r="L1677" s="444">
        <f t="shared" ca="1" si="132"/>
        <v>-103026010.37510787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-103026010.37510787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-429275.04322961613</v>
      </c>
      <c r="L1678" s="444">
        <f t="shared" ca="1" si="132"/>
        <v>-103455285.41833748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-103455285.41833748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-431063.68924307282</v>
      </c>
      <c r="L1679" s="444">
        <f t="shared" ca="1" si="132"/>
        <v>-103886349.10758056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-103886349.10758056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-432859.78794825234</v>
      </c>
      <c r="L1680" s="444">
        <f t="shared" ca="1" si="132"/>
        <v>-104319208.89552881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-104319208.89552881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-434663.37039803667</v>
      </c>
      <c r="L1681" s="444">
        <f t="shared" ca="1" si="132"/>
        <v>-104753872.26592684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-104753872.26592684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-436474.46777469508</v>
      </c>
      <c r="L1682" s="444">
        <f t="shared" ca="1" si="132"/>
        <v>-105190346.73370153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-105190346.73370153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-438293.11139042303</v>
      </c>
      <c r="L1683" s="444">
        <f t="shared" ca="1" si="132"/>
        <v>-105628639.84509195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-105628639.84509195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-440119.33268788311</v>
      </c>
      <c r="L1684" s="444">
        <f t="shared" ca="1" si="132"/>
        <v>-106068759.17777984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-106068759.17777984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-441953.16324074939</v>
      </c>
      <c r="L1685" s="444">
        <f t="shared" ca="1" si="132"/>
        <v>-106510712.34102058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-106510712.34102058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-443794.6347542525</v>
      </c>
      <c r="L1686" s="444">
        <f t="shared" ca="1" si="132"/>
        <v>-106954506.97577484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-106954506.97577484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-445643.77906572848</v>
      </c>
      <c r="L1687" s="444">
        <f t="shared" ca="1" si="132"/>
        <v>-107400150.75484057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-107400150.75484057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-447500.628145169</v>
      </c>
      <c r="L1688" s="444">
        <f t="shared" ca="1" si="132"/>
        <v>-107847651.38298574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-107847651.38298574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-449365.21409577393</v>
      </c>
      <c r="L1689" s="444">
        <f t="shared" ca="1" si="132"/>
        <v>-108297016.59708151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-108297016.59708151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-451237.56915450632</v>
      </c>
      <c r="L1690" s="444">
        <f t="shared" ca="1" si="132"/>
        <v>-108748254.16623601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-108748254.16623601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-453117.72569265001</v>
      </c>
      <c r="L1691" s="444">
        <f t="shared" ca="1" si="132"/>
        <v>-109201371.89192866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-109201371.89192866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-455005.71621636942</v>
      </c>
      <c r="L1692" s="444">
        <f t="shared" ca="1" si="132"/>
        <v>-109656377.60814503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-109656377.60814503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-456901.57336727093</v>
      </c>
      <c r="L1693" s="444">
        <f t="shared" ca="1" si="132"/>
        <v>-110113279.1815123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-110113279.1815123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-458805.32992296788</v>
      </c>
      <c r="L1694" s="444">
        <f t="shared" ca="1" si="132"/>
        <v>-110572084.51143527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-110572084.51143527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-460717.01879764698</v>
      </c>
      <c r="L1695" s="444">
        <f t="shared" ca="1" si="132"/>
        <v>-111032801.53023292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-111032801.53023292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-462636.67304263718</v>
      </c>
      <c r="L1696" s="444">
        <f t="shared" ca="1" si="132"/>
        <v>-111495438.20327556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-111495438.20327556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-464564.32584698143</v>
      </c>
      <c r="L1697" s="444">
        <f t="shared" ca="1" si="132"/>
        <v>-111960002.52912255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-111960002.52912255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-466500.01053801057</v>
      </c>
      <c r="L1698" s="444">
        <f t="shared" ca="1" si="132"/>
        <v>-112426502.53966056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-112426502.53966056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-468443.76058191899</v>
      </c>
      <c r="L1699" s="444">
        <f t="shared" ca="1" si="132"/>
        <v>-112894946.30024248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-112894946.30024248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-470395.60958434368</v>
      </c>
      <c r="L1700" s="444">
        <f t="shared" ca="1" si="132"/>
        <v>-113365341.90982683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-113365341.90982683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-472355.59129094519</v>
      </c>
      <c r="L1701" s="444">
        <f t="shared" ca="1" si="132"/>
        <v>-113837697.50111778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-113837697.50111778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-474323.73958799074</v>
      </c>
      <c r="L1702" s="444">
        <f t="shared" ca="1" si="132"/>
        <v>-114312021.24070577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-114312021.24070577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-476300.08850294072</v>
      </c>
      <c r="L1703" s="444">
        <f t="shared" ca="1" si="132"/>
        <v>-114788321.32920872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-114788321.32920872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-478284.67220503627</v>
      </c>
      <c r="L1704" s="444">
        <f t="shared" ca="1" si="132"/>
        <v>-115266606.00141375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-115266606.00141375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-480277.52500589058</v>
      </c>
      <c r="L1705" s="444">
        <f t="shared" ca="1" si="132"/>
        <v>-115746883.52641964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-115746883.52641964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-482278.68136008183</v>
      </c>
      <c r="L1706" s="444">
        <f t="shared" ca="1" si="132"/>
        <v>-116229162.20777972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-116229162.20777972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-484288.17586574884</v>
      </c>
      <c r="L1707" s="444">
        <f t="shared" ca="1" si="132"/>
        <v>-116713450.38364547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-116713450.38364547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-486306.04326518945</v>
      </c>
      <c r="L1708" s="444">
        <f t="shared" ca="1" si="132"/>
        <v>-117199756.42691067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-117199756.42691067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-488332.3184454611</v>
      </c>
      <c r="L1709" s="444">
        <f t="shared" ca="1" si="132"/>
        <v>-117688088.74535613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-117688088.74535613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-490367.03643898392</v>
      </c>
      <c r="L1710" s="444">
        <f t="shared" ca="1" si="132"/>
        <v>-118178455.78179511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-118178455.78179511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-492410.23242414638</v>
      </c>
      <c r="L1711" s="444">
        <f t="shared" ca="1" si="132"/>
        <v>-118670866.01421925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-118670866.01421925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-494461.94172591349</v>
      </c>
      <c r="L1712" s="444">
        <f t="shared" ca="1" si="132"/>
        <v>-119165327.95594516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-119165327.95594516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-496522.19981643819</v>
      </c>
      <c r="L1713" s="444">
        <f t="shared" ca="1" si="132"/>
        <v>-119661850.1557616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-119661850.1557616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-498591.04231567326</v>
      </c>
      <c r="L1714" s="444">
        <f t="shared" ca="1" si="132"/>
        <v>-120160441.19807728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-120160441.19807728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-500668.50499198865</v>
      </c>
      <c r="L1715" s="444">
        <f t="shared" ca="1" si="132"/>
        <v>-120661109.70306927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-120661109.70306927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-502754.62376278866</v>
      </c>
      <c r="L1716" s="444">
        <f t="shared" ca="1" si="132"/>
        <v>-121163864.32683206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-121163864.32683206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-504849.43469513353</v>
      </c>
      <c r="L1717" s="444">
        <f t="shared" ca="1" si="132"/>
        <v>-121668713.7615272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-121668713.7615272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-506952.97400636331</v>
      </c>
      <c r="L1718" s="444">
        <f t="shared" ca="1" si="132"/>
        <v>-122175666.73553357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-122175666.73553357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-509065.27806472313</v>
      </c>
      <c r="L1719" s="444">
        <f t="shared" ca="1" si="132"/>
        <v>-122684732.01359829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-122684732.01359829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-511186.38338999287</v>
      </c>
      <c r="L1720" s="444">
        <f t="shared" ca="1" si="132"/>
        <v>-123195918.39698829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-123195918.39698829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-513316.3266541179</v>
      </c>
      <c r="L1721" s="444">
        <f t="shared" ca="1" si="132"/>
        <v>-123709234.72364241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-123709234.72364241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-515455.14468184329</v>
      </c>
      <c r="L1722" s="444">
        <f t="shared" ca="1" si="132"/>
        <v>-124224689.86832425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-124224689.86832425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-517602.87445135106</v>
      </c>
      <c r="L1723" s="444">
        <f t="shared" ca="1" si="132"/>
        <v>-124742292.7427756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-124742292.7427756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-519759.55309489841</v>
      </c>
      <c r="L1724" s="444">
        <f t="shared" ca="1" si="132"/>
        <v>-125262052.2958705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-125262052.2958705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-521925.21789946046</v>
      </c>
      <c r="L1725" s="444">
        <f t="shared" ca="1" si="132"/>
        <v>-125783977.51376995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-125783977.51376995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-524099.90630737483</v>
      </c>
      <c r="L1726" s="444">
        <f t="shared" ca="1" si="132"/>
        <v>-126308077.42007732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-126308077.42007732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-526283.65591698885</v>
      </c>
      <c r="L1727" s="444">
        <f t="shared" ca="1" si="132"/>
        <v>-126834361.07599431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-126834361.07599431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-528476.50448330969</v>
      </c>
      <c r="L1728" s="444">
        <f t="shared" ca="1" si="132"/>
        <v>-127362837.58047763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-127362837.58047763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-530678.48991865665</v>
      </c>
      <c r="L1729" s="444">
        <f t="shared" ca="1" si="132"/>
        <v>-127893516.07039627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-127893516.07039627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-532889.65029331786</v>
      </c>
      <c r="L1730" s="444">
        <f t="shared" ca="1" si="132"/>
        <v>-128426405.72068959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-128426405.72068959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-535110.02383620664</v>
      </c>
      <c r="L1731" s="444">
        <f t="shared" ca="1" si="132"/>
        <v>-128961515.74452581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-128961515.74452581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-537339.64893552416</v>
      </c>
      <c r="L1732" s="444">
        <f t="shared" ca="1" si="132"/>
        <v>-129498855.39346133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-129498855.39346133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-539578.56413942226</v>
      </c>
      <c r="L1733" s="444">
        <f t="shared" ca="1" si="132"/>
        <v>-130038433.95760076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-130038433.95760076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-541826.80815666984</v>
      </c>
      <c r="L1734" s="444">
        <f t="shared" ca="1" si="132"/>
        <v>-130580260.76575743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-130580260.76575743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-544084.4198573227</v>
      </c>
      <c r="L1735" s="444">
        <f t="shared" ca="1" si="132"/>
        <v>-131124345.18561475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-131124345.18561475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-546351.43827339483</v>
      </c>
      <c r="L1736" s="444">
        <f t="shared" ca="1" si="132"/>
        <v>-131670696.62388815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-131670696.62388815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-548627.9025995339</v>
      </c>
      <c r="L1737" s="444">
        <f t="shared" ca="1" si="132"/>
        <v>-132219324.52648768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-132219324.52648768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-550913.85219369864</v>
      </c>
      <c r="L1738" s="444">
        <f t="shared" ca="1" si="132"/>
        <v>-132770238.37868138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-132770238.37868138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-553209.32657783909</v>
      </c>
      <c r="L1739" s="444">
        <f t="shared" ca="1" si="132"/>
        <v>-133323447.70525922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-133323447.70525922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-555514.36543858005</v>
      </c>
      <c r="L1740" s="444">
        <f t="shared" ca="1" si="132"/>
        <v>-133878962.0706978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-133878962.0706978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-557829.00862790749</v>
      </c>
      <c r="L1741" s="444">
        <f t="shared" ca="1" si="132"/>
        <v>-134436791.07932571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-134436791.07932571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-560153.2961638571</v>
      </c>
      <c r="L1742" s="444">
        <f t="shared" ca="1" si="132"/>
        <v>-134996944.37548956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-134996944.37548956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-562487.26823120646</v>
      </c>
      <c r="L1743" s="444">
        <f t="shared" ca="1" si="132"/>
        <v>-135559431.64372078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-135559431.64372078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-564830.96518216992</v>
      </c>
      <c r="L1744" s="444">
        <f t="shared" ca="1" si="132"/>
        <v>-136124262.60890293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-136124262.60890293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-567184.4275370955</v>
      </c>
      <c r="L1745" s="444">
        <f t="shared" ca="1" si="132"/>
        <v>-136691447.03644001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-136691447.03644001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-569547.69598516671</v>
      </c>
      <c r="L1746" s="444">
        <f t="shared" ca="1" si="132"/>
        <v>-137260994.73242518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-137260994.73242518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-571920.8113851049</v>
      </c>
      <c r="L1747" s="444">
        <f t="shared" ca="1" si="132"/>
        <v>-137832915.54381028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-137832915.54381028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-574303.81476587616</v>
      </c>
      <c r="L1748" s="444">
        <f t="shared" ca="1" si="132"/>
        <v>-138407219.35857615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-138407219.35857615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-576696.7473274006</v>
      </c>
      <c r="L1749" s="444">
        <f t="shared" ca="1" si="132"/>
        <v>-138983916.10590354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-138983916.10590354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-579099.65044126473</v>
      </c>
      <c r="L1750" s="444">
        <f t="shared" ca="1" si="132"/>
        <v>-139563015.7563448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-139563015.7563448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-581512.56565143669</v>
      </c>
      <c r="L1751" s="444">
        <f t="shared" ca="1" si="132"/>
        <v>-140144528.32199624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-140144528.32199624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-583935.53467498429</v>
      </c>
      <c r="L1752" s="444">
        <f t="shared" ca="1" si="132"/>
        <v>-140728463.85667121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-140728463.85667121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-586368.59940279671</v>
      </c>
      <c r="L1753" s="444">
        <f t="shared" ca="1" si="132"/>
        <v>-141314832.456074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-141314832.456074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-588811.80190030835</v>
      </c>
      <c r="L1754" s="444">
        <f t="shared" ca="1" si="132"/>
        <v>-141903644.2579743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-141903644.2579743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-591265.18440822628</v>
      </c>
      <c r="L1755" s="444">
        <f t="shared" ca="1" si="132"/>
        <v>-142494909.44238251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-142494909.44238251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-593728.78934326046</v>
      </c>
      <c r="L1756" s="444">
        <f t="shared" ca="1" si="132"/>
        <v>-143088638.23172578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-143088638.23172578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-596202.65929885744</v>
      </c>
      <c r="L1757" s="444">
        <f t="shared" ca="1" si="132"/>
        <v>-143684840.89102465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-143684840.89102465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-598686.83704593603</v>
      </c>
      <c r="L1758" s="444">
        <f t="shared" ca="1" si="132"/>
        <v>-144283527.72807059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-144283527.72807059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-601181.36553362745</v>
      </c>
      <c r="L1759" s="444">
        <f t="shared" ca="1" si="132"/>
        <v>-144884709.09360421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-144884709.09360421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-603686.2878900175</v>
      </c>
      <c r="L1760" s="444">
        <f t="shared" ca="1" si="132"/>
        <v>-145488395.38149422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-145488395.38149422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-606201.64742289262</v>
      </c>
      <c r="L1761" s="444">
        <f t="shared" ca="1" si="132"/>
        <v>-146094597.0289171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-146094597.0289171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-608727.48762048793</v>
      </c>
      <c r="L1762" s="444">
        <f t="shared" ca="1" si="132"/>
        <v>-146703324.51653761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-146703324.51653761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-611263.85215224</v>
      </c>
      <c r="L1763" s="444">
        <f t="shared" ca="1" si="132"/>
        <v>-147314588.36868984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-147314588.36868984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-613810.78486954095</v>
      </c>
      <c r="L1764" s="444">
        <f t="shared" ca="1" si="132"/>
        <v>-147928399.15355939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-147928399.15355939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-616368.32980649744</v>
      </c>
      <c r="L1765" s="444">
        <f t="shared" ca="1" si="132"/>
        <v>-148544767.48336589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-148544767.48336589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-618936.53118069121</v>
      </c>
      <c r="L1766" s="444">
        <f t="shared" ca="1" si="132"/>
        <v>-149163704.01454657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-149163704.01454657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-621515.43339394405</v>
      </c>
      <c r="L1767" s="444">
        <f t="shared" ca="1" si="132"/>
        <v>-149785219.44794053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-149785219.44794053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-624105.08103308547</v>
      </c>
      <c r="L1768" s="444">
        <f t="shared" ca="1" si="132"/>
        <v>-150409324.52897361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-150409324.52897361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-626705.51887072332</v>
      </c>
      <c r="L1769" s="444">
        <f t="shared" ca="1" si="132"/>
        <v>-151036030.04784432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-151036030.04784432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-629316.79186601797</v>
      </c>
      <c r="L1770" s="444">
        <f t="shared" ca="1" si="132"/>
        <v>-151665346.83971033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-151665346.83971033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-631938.94516545965</v>
      </c>
      <c r="L1771" s="444">
        <f t="shared" ca="1" si="132"/>
        <v>-152297285.78487578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-152297285.78487578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-634572.02410364908</v>
      </c>
      <c r="L1772" s="444">
        <f t="shared" ca="1" si="132"/>
        <v>-152931857.80897942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-152931857.80897942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-637216.07420408097</v>
      </c>
      <c r="L1773" s="444">
        <f t="shared" ca="1" si="132"/>
        <v>-153569073.88318351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-153569073.88318351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-639871.14117993123</v>
      </c>
      <c r="L1774" s="444">
        <f t="shared" ca="1" si="132"/>
        <v>-154208945.02436343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-154208945.02436343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-642537.27093484765</v>
      </c>
      <c r="L1775" s="444">
        <f t="shared" ca="1" si="132"/>
        <v>-154851482.29529828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-154851482.29529828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-645214.50956374279</v>
      </c>
      <c r="L1776" s="444">
        <f t="shared" ca="1" si="132"/>
        <v>-155496696.80486202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-155496696.80486202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-647902.9033535918</v>
      </c>
      <c r="L1777" s="444">
        <f t="shared" ca="1" si="132"/>
        <v>-156144599.70821562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-156144599.70821562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-650602.49878423172</v>
      </c>
      <c r="L1778" s="444">
        <f t="shared" ca="1" si="132"/>
        <v>-156795202.20699987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-156795202.20699987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-653313.34252916614</v>
      </c>
      <c r="L1779" s="444">
        <f t="shared" ca="1" si="132"/>
        <v>-157448515.54952905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-157448515.54952905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-656035.48145637102</v>
      </c>
      <c r="L1780" s="444">
        <f t="shared" ca="1" si="132"/>
        <v>-158104551.03098541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-158104551.03098541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-658768.9626291059</v>
      </c>
      <c r="L1781" s="444">
        <f t="shared" ca="1" si="132"/>
        <v>-158763319.99361452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-158763319.99361452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-661513.83330672723</v>
      </c>
      <c r="L1782" s="444">
        <f t="shared" ca="1" si="132"/>
        <v>-159424833.82692125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-159424833.82692125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-664270.14094550523</v>
      </c>
      <c r="L1783" s="444">
        <f t="shared" ca="1" si="132"/>
        <v>-160089103.96786675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-160089103.96786675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-667037.93319944479</v>
      </c>
      <c r="L1784" s="444">
        <f t="shared" ca="1" si="132"/>
        <v>-160756141.90106618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-160756141.90106618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-669817.25792110909</v>
      </c>
      <c r="L1785" s="444">
        <f t="shared" ca="1" si="132"/>
        <v>-161425959.15898728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-161425959.15898728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-672608.16316244705</v>
      </c>
      <c r="L1786" s="444">
        <f t="shared" ca="1" si="132"/>
        <v>-162098567.32214972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-162098567.32214972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-675410.69717562385</v>
      </c>
      <c r="L1787" s="444">
        <f t="shared" ca="1" si="132"/>
        <v>-162773978.01932535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-162773978.01932535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-678224.90841385559</v>
      </c>
      <c r="L1788" s="444">
        <f t="shared" ca="1" si="132"/>
        <v>-163452202.9277392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-163452202.9277392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-681050.84553224663</v>
      </c>
      <c r="L1789" s="444">
        <f t="shared" ca="1" si="132"/>
        <v>-164133253.77327144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-164133253.77327144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-683888.55738863104</v>
      </c>
      <c r="L1790" s="444">
        <f t="shared" ca="1" si="132"/>
        <v>-164817142.33066007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-164817142.33066007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-686738.09304441698</v>
      </c>
      <c r="L1791" s="444">
        <f t="shared" ca="1" si="132"/>
        <v>-165503880.4237045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-165503880.4237045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-689599.50176543545</v>
      </c>
      <c r="L1792" s="444">
        <f t="shared" ca="1" si="132"/>
        <v>-166193479.92546993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-166193479.92546993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-692472.83302279143</v>
      </c>
      <c r="L1793" s="444">
        <f t="shared" ref="L1793:L2047" ca="1" si="137">I1793-J1793+K1793</f>
        <v>-166885952.75849274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-166885952.75849274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-695358.13649371976</v>
      </c>
      <c r="L1794" s="444">
        <f t="shared" ca="1" si="137"/>
        <v>-167581310.89498645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-167581310.89498645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-698255.46206244349</v>
      </c>
      <c r="L1795" s="444">
        <f t="shared" ca="1" si="137"/>
        <v>-168279566.3570489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-168279566.3570489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-701164.85982103704</v>
      </c>
      <c r="L1796" s="444">
        <f t="shared" ca="1" si="137"/>
        <v>-168980731.21686995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-168980731.21686995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-704086.38007029146</v>
      </c>
      <c r="L1797" s="444">
        <f t="shared" ca="1" si="137"/>
        <v>-169684817.59694025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-169684817.59694025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-707020.07332058437</v>
      </c>
      <c r="L1798" s="444">
        <f t="shared" ca="1" si="137"/>
        <v>-170391837.67026085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-170391837.67026085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-709965.99029275356</v>
      </c>
      <c r="L1799" s="444">
        <f t="shared" ca="1" si="137"/>
        <v>-171101803.6605536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-171101803.6605536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-712924.18191897334</v>
      </c>
      <c r="L1800" s="444">
        <f t="shared" ca="1" si="137"/>
        <v>-171814727.84247258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-171814727.84247258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-715894.6993436357</v>
      </c>
      <c r="L1801" s="444">
        <f t="shared" ca="1" si="137"/>
        <v>-172530622.5418162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-172530622.5418162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-718877.59392423416</v>
      </c>
      <c r="L1802" s="444">
        <f t="shared" ca="1" si="137"/>
        <v>-173249500.13574043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-173249500.13574043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-721872.91723225173</v>
      </c>
      <c r="L1803" s="444">
        <f t="shared" ca="1" si="137"/>
        <v>-173971373.05297267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-173971373.05297267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-724880.72105405282</v>
      </c>
      <c r="L1804" s="444">
        <f t="shared" ca="1" si="137"/>
        <v>-174696253.77402672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-174696253.77402672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-727901.05739177798</v>
      </c>
      <c r="L1805" s="444">
        <f t="shared" ca="1" si="137"/>
        <v>-175424154.83141851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-175424154.83141851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-730933.97846424382</v>
      </c>
      <c r="L1806" s="444">
        <f t="shared" ca="1" si="137"/>
        <v>-176155088.80988276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-176155088.80988276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-733979.53670784482</v>
      </c>
      <c r="L1807" s="444">
        <f t="shared" ca="1" si="137"/>
        <v>-176889068.34659061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-176889068.34659061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-737037.78477746085</v>
      </c>
      <c r="L1808" s="444">
        <f t="shared" ca="1" si="137"/>
        <v>-177626106.13136807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-177626106.13136807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-740108.77554736694</v>
      </c>
      <c r="L1809" s="444">
        <f t="shared" ca="1" si="137"/>
        <v>-178366214.90691543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-178366214.90691543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-743192.56211214757</v>
      </c>
      <c r="L1810" s="444">
        <f t="shared" ca="1" si="137"/>
        <v>-179109407.46902758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-179109407.46902758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-746289.19778761489</v>
      </c>
      <c r="L1811" s="444">
        <f t="shared" ca="1" si="137"/>
        <v>-179855696.66681519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-179855696.66681519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-749398.73611172999</v>
      </c>
      <c r="L1812" s="444">
        <f t="shared" ca="1" si="137"/>
        <v>-180605095.40292692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-180605095.40292692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-752521.23084552889</v>
      </c>
      <c r="L1813" s="444">
        <f t="shared" ca="1" si="137"/>
        <v>-181357616.63377246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-181357616.63377246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-755656.73597405187</v>
      </c>
      <c r="L1814" s="444">
        <f t="shared" ca="1" si="137"/>
        <v>-182113273.36974651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-182113273.36974651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-758805.30570727715</v>
      </c>
      <c r="L1815" s="444">
        <f t="shared" ca="1" si="137"/>
        <v>-182872078.67545378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-182872078.67545378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-761966.99448105739</v>
      </c>
      <c r="L1816" s="444">
        <f t="shared" ca="1" si="137"/>
        <v>-183634045.66993484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-183634045.66993484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-765141.85695806181</v>
      </c>
      <c r="L1817" s="444">
        <f t="shared" ca="1" si="137"/>
        <v>-184399187.5268929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-184399187.5268929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-768329.94802872045</v>
      </c>
      <c r="L1818" s="444">
        <f t="shared" ca="1" si="137"/>
        <v>-185167517.47492161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-185167517.47492161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-771531.3228121734</v>
      </c>
      <c r="L1819" s="444">
        <f t="shared" ca="1" si="137"/>
        <v>-185939048.79773378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-185939048.79773378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-774746.03665722406</v>
      </c>
      <c r="L1820" s="444">
        <f t="shared" ca="1" si="137"/>
        <v>-186713794.834391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-186713794.834391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-777974.14514329587</v>
      </c>
      <c r="L1821" s="444">
        <f t="shared" ca="1" si="137"/>
        <v>-187491768.9795343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-187491768.9795343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-781215.70408139285</v>
      </c>
      <c r="L1822" s="444">
        <f t="shared" ca="1" si="137"/>
        <v>-188272984.68361568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-188272984.68361568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-784470.76951506536</v>
      </c>
      <c r="L1823" s="444">
        <f t="shared" ca="1" si="137"/>
        <v>-189057455.45313075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-189057455.45313075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-787739.39772137813</v>
      </c>
      <c r="L1824" s="444">
        <f t="shared" ca="1" si="137"/>
        <v>-189845194.85085213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-189845194.85085213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-791021.64521188382</v>
      </c>
      <c r="L1825" s="444">
        <f t="shared" ca="1" si="137"/>
        <v>-190636216.49606401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-190636216.49606401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-794317.56873359997</v>
      </c>
      <c r="L1826" s="444">
        <f t="shared" ca="1" si="137"/>
        <v>-191430534.06479761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-191430534.06479761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-797627.22526999004</v>
      </c>
      <c r="L1827" s="444">
        <f t="shared" ca="1" si="137"/>
        <v>-192228161.29006761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-192228161.29006761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-800950.67204194842</v>
      </c>
      <c r="L1828" s="444">
        <f t="shared" ca="1" si="137"/>
        <v>-193029111.96210957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-193029111.96210957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-804287.9665087898</v>
      </c>
      <c r="L1829" s="444">
        <f t="shared" ca="1" si="137"/>
        <v>-193833399.92861834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-193833399.92861834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-807639.16636924306</v>
      </c>
      <c r="L1830" s="444">
        <f t="shared" ca="1" si="137"/>
        <v>-194641039.09498757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-194641039.09498757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-811004.3295624482</v>
      </c>
      <c r="L1831" s="444">
        <f t="shared" ca="1" si="137"/>
        <v>-195452043.42455003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-195452043.42455003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-814383.51426895848</v>
      </c>
      <c r="L1832" s="444">
        <f t="shared" ca="1" si="137"/>
        <v>-196266426.93881899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-196266426.93881899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-817776.77891174576</v>
      </c>
      <c r="L1833" s="444">
        <f t="shared" ca="1" si="137"/>
        <v>-197084203.71773073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-197084203.71773073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-821184.18215721135</v>
      </c>
      <c r="L1834" s="444">
        <f t="shared" ca="1" si="137"/>
        <v>-197905387.89988795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-197905387.89988795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-824605.78291619977</v>
      </c>
      <c r="L1835" s="444">
        <f t="shared" ca="1" si="137"/>
        <v>-198729993.68280414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-198729993.68280414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-828041.64034501719</v>
      </c>
      <c r="L1836" s="444">
        <f t="shared" ca="1" si="137"/>
        <v>-199558035.32314914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-199558035.32314914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-831491.81384645472</v>
      </c>
      <c r="L1837" s="444">
        <f t="shared" ca="1" si="137"/>
        <v>-200389527.13699561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-200389527.13699561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-834956.3630708151</v>
      </c>
      <c r="L1838" s="444">
        <f t="shared" ca="1" si="137"/>
        <v>-201224483.50006643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-201224483.50006643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-838435.34791694349</v>
      </c>
      <c r="L1839" s="444">
        <f t="shared" ca="1" si="137"/>
        <v>-202062918.84798336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-202062918.84798336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-841928.82853326399</v>
      </c>
      <c r="L1840" s="444">
        <f t="shared" ca="1" si="137"/>
        <v>-202904847.67651662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-202904847.67651662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-845436.8653188193</v>
      </c>
      <c r="L1841" s="444">
        <f t="shared" ca="1" si="137"/>
        <v>-203750284.54183543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-203750284.54183543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-848959.5189243143</v>
      </c>
      <c r="L1842" s="444">
        <f t="shared" ca="1" si="137"/>
        <v>-204599244.06075975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-204599244.06075975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-852496.85025316558</v>
      </c>
      <c r="L1843" s="444">
        <f t="shared" ca="1" si="137"/>
        <v>-205451740.91101292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-205451740.91101292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-856048.92046255386</v>
      </c>
      <c r="L1844" s="444">
        <f t="shared" ca="1" si="137"/>
        <v>-206307789.83147547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-206307789.83147547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-859615.79096448107</v>
      </c>
      <c r="L1845" s="444">
        <f t="shared" ca="1" si="137"/>
        <v>-207167405.62243995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-207167405.62243995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-863197.5234268331</v>
      </c>
      <c r="L1846" s="444">
        <f t="shared" ca="1" si="137"/>
        <v>-208030603.14586678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-208030603.14586678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-866794.1797744449</v>
      </c>
      <c r="L1847" s="444">
        <f t="shared" ca="1" si="137"/>
        <v>-208897397.32564121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-208897397.32564121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-870405.82219017169</v>
      </c>
      <c r="L1848" s="444">
        <f t="shared" ca="1" si="137"/>
        <v>-209767803.14783138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-209767803.14783138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-874032.5131159639</v>
      </c>
      <c r="L1849" s="444">
        <f t="shared" ca="1" si="137"/>
        <v>-210641835.66094735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-210641835.66094735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-877674.31525394728</v>
      </c>
      <c r="L1850" s="444">
        <f t="shared" ca="1" si="137"/>
        <v>-211519509.9762013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-211519509.9762013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-881331.29156750534</v>
      </c>
      <c r="L1851" s="444">
        <f t="shared" ca="1" si="137"/>
        <v>-212400841.2677688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-212400841.2677688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-885003.50528237002</v>
      </c>
      <c r="L1852" s="444">
        <f t="shared" ca="1" si="137"/>
        <v>-213285844.77305117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-213285844.77305117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-888691.01988771325</v>
      </c>
      <c r="L1853" s="444">
        <f t="shared" ca="1" si="137"/>
        <v>-214174535.79293889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-214174535.79293889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-892393.89913724549</v>
      </c>
      <c r="L1854" s="444">
        <f t="shared" ca="1" si="137"/>
        <v>-215066929.69207615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-215066929.69207615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-896112.20705031732</v>
      </c>
      <c r="L1855" s="444">
        <f t="shared" ca="1" si="137"/>
        <v>-215963041.89912647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-215963041.89912647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-899846.00791302696</v>
      </c>
      <c r="L1856" s="444">
        <f t="shared" ca="1" si="137"/>
        <v>-216862887.90703949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-216862887.90703949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-903595.36627933115</v>
      </c>
      <c r="L1857" s="444">
        <f t="shared" ca="1" si="137"/>
        <v>-217766483.27331883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-217766483.27331883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-907360.34697216179</v>
      </c>
      <c r="L1858" s="444">
        <f t="shared" ca="1" si="137"/>
        <v>-218673843.62029099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-218673843.62029099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-911141.01508454583</v>
      </c>
      <c r="L1859" s="444">
        <f t="shared" ca="1" si="137"/>
        <v>-219584984.63537553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-219584984.63537553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-914937.43598073139</v>
      </c>
      <c r="L1860" s="444">
        <f t="shared" ca="1" si="137"/>
        <v>-220499922.07135627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-220499922.07135627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-918749.67529731768</v>
      </c>
      <c r="L1861" s="444">
        <f t="shared" ca="1" si="137"/>
        <v>-221418671.74665359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-221418671.74665359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-922577.79894438991</v>
      </c>
      <c r="L1862" s="444">
        <f t="shared" ca="1" si="137"/>
        <v>-222341249.54559797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-222341249.54559797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-926421.87310665823</v>
      </c>
      <c r="L1863" s="444">
        <f t="shared" ca="1" si="137"/>
        <v>-223267671.41870463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-223267671.41870463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-930281.9642446026</v>
      </c>
      <c r="L1864" s="444">
        <f t="shared" ca="1" si="137"/>
        <v>-224197953.38294923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-224197953.38294923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-934158.13909562177</v>
      </c>
      <c r="L1865" s="444">
        <f t="shared" ca="1" si="137"/>
        <v>-225132111.52204487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-225132111.52204487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-938050.4646751869</v>
      </c>
      <c r="L1866" s="444">
        <f t="shared" ca="1" si="137"/>
        <v>-226070161.98672006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-226070161.98672006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-941959.00827800005</v>
      </c>
      <c r="L1867" s="444">
        <f t="shared" ca="1" si="137"/>
        <v>-227012120.99499807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-227012120.99499807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-945883.83747915842</v>
      </c>
      <c r="L1868" s="444">
        <f t="shared" ca="1" si="137"/>
        <v>-227958004.83247721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-227958004.83247721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-949825.02013532165</v>
      </c>
      <c r="L1869" s="444">
        <f t="shared" ca="1" si="137"/>
        <v>-228907829.85261253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-228907829.85261253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-953782.62438588555</v>
      </c>
      <c r="L1870" s="444">
        <f t="shared" ca="1" si="137"/>
        <v>-229861612.47699842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-229861612.47699842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-957756.71865416004</v>
      </c>
      <c r="L1871" s="444">
        <f t="shared" ca="1" si="137"/>
        <v>-230819369.19565257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-230819369.19565257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-961747.37164855236</v>
      </c>
      <c r="L1872" s="444">
        <f t="shared" ca="1" si="137"/>
        <v>-231781116.56730112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-231781116.56730112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-965754.65236375469</v>
      </c>
      <c r="L1873" s="444">
        <f t="shared" ca="1" si="137"/>
        <v>-232746871.21966487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-232746871.21966487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-969778.63008193695</v>
      </c>
      <c r="L1874" s="444">
        <f t="shared" ca="1" si="137"/>
        <v>-233716649.84974682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-233716649.84974682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-973819.37437394517</v>
      </c>
      <c r="L1875" s="444">
        <f t="shared" ca="1" si="137"/>
        <v>-234690469.22412077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-234690469.22412077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-977876.95510050317</v>
      </c>
      <c r="L1876" s="444">
        <f t="shared" ca="1" si="137"/>
        <v>-235668346.17922127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-235668346.17922127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-981951.44241342193</v>
      </c>
      <c r="L1877" s="444">
        <f t="shared" ca="1" si="137"/>
        <v>-236650297.62163469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-236650297.62163469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-986042.90675681119</v>
      </c>
      <c r="L1878" s="444">
        <f t="shared" ca="1" si="137"/>
        <v>-237636340.52839151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-237636340.52839151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-990151.41886829794</v>
      </c>
      <c r="L1879" s="444">
        <f t="shared" ca="1" si="137"/>
        <v>-238626491.94725981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-238626491.94725981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-994277.04978024925</v>
      </c>
      <c r="L1880" s="444">
        <f t="shared" ca="1" si="137"/>
        <v>-239620768.99704006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-239620768.99704006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-998419.87082100043</v>
      </c>
      <c r="L1881" s="444">
        <f t="shared" ca="1" si="137"/>
        <v>-240619188.86786106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-240619188.86786106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-1002579.9536160879</v>
      </c>
      <c r="L1882" s="444">
        <f t="shared" ca="1" si="137"/>
        <v>-241621768.82147714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-241621768.82147714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-1006757.370089488</v>
      </c>
      <c r="L1883" s="444">
        <f t="shared" ca="1" si="137"/>
        <v>-242628526.19156665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-242628526.19156665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-1010952.1924648611</v>
      </c>
      <c r="L1884" s="444">
        <f t="shared" ca="1" si="137"/>
        <v>-243639478.3840315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-243639478.3840315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-1015164.4932667981</v>
      </c>
      <c r="L1885" s="444">
        <f t="shared" ca="1" si="137"/>
        <v>-244654642.8772983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-244654642.8772983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-1019394.3453220761</v>
      </c>
      <c r="L1886" s="444">
        <f t="shared" ca="1" si="137"/>
        <v>-245674037.22262037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-245674037.22262037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-1023641.8217609181</v>
      </c>
      <c r="L1887" s="444">
        <f t="shared" ca="1" si="137"/>
        <v>-246697679.04438129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-246697679.04438129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-1027906.9960182554</v>
      </c>
      <c r="L1888" s="444">
        <f t="shared" ca="1" si="137"/>
        <v>-247725586.04039955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-247725586.04039955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-1032189.9418349982</v>
      </c>
      <c r="L1889" s="444">
        <f t="shared" ca="1" si="137"/>
        <v>-248757775.98223454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-248757775.98223454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-1036490.7332593106</v>
      </c>
      <c r="L1890" s="444">
        <f t="shared" ca="1" si="137"/>
        <v>-249794266.71549386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-249794266.71549386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-1040809.4446478911</v>
      </c>
      <c r="L1891" s="444">
        <f t="shared" ca="1" si="137"/>
        <v>-250835076.16014174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-250835076.16014174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-1045146.1506672573</v>
      </c>
      <c r="L1892" s="444">
        <f t="shared" ca="1" si="137"/>
        <v>-251880222.31080899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-251880222.31080899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-1049500.9262950374</v>
      </c>
      <c r="L1893" s="444">
        <f t="shared" ca="1" si="137"/>
        <v>-252929723.23710403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-252929723.23710403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-1053873.8468212667</v>
      </c>
      <c r="L1894" s="444">
        <f t="shared" ca="1" si="137"/>
        <v>-253983597.08392531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-253983597.08392531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-1058264.9878496889</v>
      </c>
      <c r="L1895" s="444">
        <f t="shared" ca="1" si="137"/>
        <v>-255041862.07177499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-255041862.07177499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-1062674.4252990624</v>
      </c>
      <c r="L1896" s="444">
        <f t="shared" ca="1" si="137"/>
        <v>-256104536.49707404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-256104536.49707404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-1067102.2354044751</v>
      </c>
      <c r="L1897" s="444">
        <f t="shared" ca="1" si="137"/>
        <v>-257171638.7324785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-257171638.7324785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-1071548.4947186604</v>
      </c>
      <c r="L1898" s="444">
        <f t="shared" ca="1" si="137"/>
        <v>-258243187.22719717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-258243187.22719717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-1076013.2801133215</v>
      </c>
      <c r="L1899" s="444">
        <f t="shared" ca="1" si="137"/>
        <v>-259319200.50731048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-259319200.50731048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-1080496.6687804603</v>
      </c>
      <c r="L1900" s="444">
        <f t="shared" ca="1" si="137"/>
        <v>-260399697.17609093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-260399697.17609093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-1084998.7382337123</v>
      </c>
      <c r="L1901" s="444">
        <f t="shared" ca="1" si="137"/>
        <v>-261484695.91432464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-261484695.91432464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-1089519.5663096861</v>
      </c>
      <c r="L1902" s="444">
        <f t="shared" ca="1" si="137"/>
        <v>-262574215.48063433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-262574215.48063433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-1094059.2311693097</v>
      </c>
      <c r="L1903" s="444">
        <f t="shared" ca="1" si="137"/>
        <v>-263668274.71180364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-263668274.71180364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-1098617.811299182</v>
      </c>
      <c r="L1904" s="444">
        <f t="shared" ca="1" si="137"/>
        <v>-264766892.52310282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-264766892.52310282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-1103195.3855129285</v>
      </c>
      <c r="L1905" s="444">
        <f t="shared" ca="1" si="137"/>
        <v>-265870087.90861574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-265870087.90861574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-1107792.0329525655</v>
      </c>
      <c r="L1906" s="444">
        <f t="shared" ca="1" si="137"/>
        <v>-266977879.94156832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-266977879.94156832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-1112407.8330898681</v>
      </c>
      <c r="L1907" s="444">
        <f t="shared" ca="1" si="137"/>
        <v>-268090287.77465817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-268090287.77465817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-1117042.8657277424</v>
      </c>
      <c r="L1908" s="444">
        <f t="shared" ca="1" si="137"/>
        <v>-269207330.64038593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-269207330.64038593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-1121697.2110016081</v>
      </c>
      <c r="L1909" s="444">
        <f t="shared" ca="1" si="137"/>
        <v>-270329027.85138756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-270329027.85138756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-1126370.9493807815</v>
      </c>
      <c r="L1910" s="444">
        <f t="shared" ca="1" si="137"/>
        <v>-271455398.80076832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-271455398.80076832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-1131064.161669868</v>
      </c>
      <c r="L1911" s="444">
        <f t="shared" ca="1" si="137"/>
        <v>-272586462.96243817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-272586462.96243817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-1135776.9290101591</v>
      </c>
      <c r="L1912" s="444">
        <f t="shared" ca="1" si="137"/>
        <v>-273722239.89144832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-273722239.89144832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-1140509.3328810346</v>
      </c>
      <c r="L1913" s="444">
        <f t="shared" ca="1" si="137"/>
        <v>-274862749.22432935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-274862749.22432935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-1145261.4551013722</v>
      </c>
      <c r="L1914" s="444">
        <f t="shared" ca="1" si="137"/>
        <v>-276008010.67943072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-276008010.67943072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-1150033.3778309613</v>
      </c>
      <c r="L1915" s="444">
        <f t="shared" ca="1" si="137"/>
        <v>-277158044.05726171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-277158044.05726171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-1154825.1835719238</v>
      </c>
      <c r="L1916" s="444">
        <f t="shared" ca="1" si="137"/>
        <v>-278312869.24083364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-278312869.24083364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-1159636.9551701401</v>
      </c>
      <c r="L1917" s="444">
        <f t="shared" ca="1" si="137"/>
        <v>-279472506.19600379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-279472506.19600379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-1164468.7758166825</v>
      </c>
      <c r="L1918" s="444">
        <f t="shared" ca="1" si="137"/>
        <v>-280636974.97182047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-280636974.97182047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-1169320.7290492519</v>
      </c>
      <c r="L1919" s="444">
        <f t="shared" ca="1" si="137"/>
        <v>-281806295.70086974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-281806295.70086974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-1174192.8987536239</v>
      </c>
      <c r="L1920" s="444">
        <f t="shared" ca="1" si="137"/>
        <v>-282980488.59962338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-282980488.59962338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-1179085.3691650974</v>
      </c>
      <c r="L1921" s="444">
        <f t="shared" ca="1" si="137"/>
        <v>-284159573.9687885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-284159573.9687885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-1183998.2248699521</v>
      </c>
      <c r="L1922" s="444">
        <f t="shared" ca="1" si="137"/>
        <v>-285343572.19365847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-285343572.19365847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-1188931.5508069103</v>
      </c>
      <c r="L1923" s="444">
        <f t="shared" ca="1" si="137"/>
        <v>-286532503.74446541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-286532503.74446541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-1193885.4322686058</v>
      </c>
      <c r="L1924" s="444">
        <f t="shared" ca="1" si="137"/>
        <v>-287726389.17673403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-287726389.17673403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-1198859.9549030585</v>
      </c>
      <c r="L1925" s="444">
        <f t="shared" ca="1" si="137"/>
        <v>-288925249.1316371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-288925249.1316371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-1203855.2047151546</v>
      </c>
      <c r="L1926" s="444">
        <f t="shared" ca="1" si="137"/>
        <v>-290129104.33635223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-290129104.33635223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-1208871.2680681343</v>
      </c>
      <c r="L1927" s="444">
        <f t="shared" ca="1" si="137"/>
        <v>-291337975.60442036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-291337975.60442036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-1213908.2316850848</v>
      </c>
      <c r="L1928" s="444">
        <f t="shared" ca="1" si="137"/>
        <v>-292551883.83610547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-292551883.83610547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-1218966.1826504394</v>
      </c>
      <c r="L1929" s="444">
        <f t="shared" ca="1" si="137"/>
        <v>-293770850.01875591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-293770850.01875591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-1224045.2084114829</v>
      </c>
      <c r="L1930" s="444">
        <f t="shared" ca="1" si="137"/>
        <v>-294994895.22716737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-294994895.22716737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-1229145.3967798641</v>
      </c>
      <c r="L1931" s="444">
        <f t="shared" ca="1" si="137"/>
        <v>-296224040.6239472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-296224040.6239472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-1234266.8359331132</v>
      </c>
      <c r="L1932" s="444">
        <f t="shared" ca="1" si="137"/>
        <v>-297458307.45988029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-297458307.45988029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-1239409.6144161678</v>
      </c>
      <c r="L1933" s="444">
        <f t="shared" ca="1" si="137"/>
        <v>-298697717.07429647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-298697717.07429647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-1244573.8211429019</v>
      </c>
      <c r="L1934" s="444">
        <f t="shared" ca="1" si="137"/>
        <v>-299942290.89543939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-299942290.89543939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-1249759.5453976642</v>
      </c>
      <c r="L1935" s="444">
        <f t="shared" ca="1" si="137"/>
        <v>-301192050.44083703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-301192050.44083703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-1254966.876836821</v>
      </c>
      <c r="L1936" s="444">
        <f t="shared" ca="1" si="137"/>
        <v>-302447017.31767386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-302447017.31767386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-1260195.9054903078</v>
      </c>
      <c r="L1937" s="444">
        <f t="shared" ca="1" si="137"/>
        <v>-303707213.22316414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-303707213.22316414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-1265446.7217631838</v>
      </c>
      <c r="L1938" s="444">
        <f t="shared" ca="1" si="137"/>
        <v>-304972659.94492733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-304972659.94492733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-1270719.4164371972</v>
      </c>
      <c r="L1939" s="444">
        <f t="shared" ca="1" si="137"/>
        <v>-306243379.36136454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-306243379.36136454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-1276014.0806723523</v>
      </c>
      <c r="L1940" s="444">
        <f t="shared" ca="1" si="137"/>
        <v>-307519393.44203687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-307519393.44203687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-1281330.806008487</v>
      </c>
      <c r="L1941" s="444">
        <f t="shared" ca="1" si="137"/>
        <v>-308800724.24804533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-308800724.24804533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-1286669.6843668555</v>
      </c>
      <c r="L1942" s="444">
        <f t="shared" ca="1" si="137"/>
        <v>-310087393.93241221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-310087393.93241221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-1292030.8080517175</v>
      </c>
      <c r="L1943" s="444">
        <f t="shared" ca="1" si="137"/>
        <v>-311379424.74046391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-311379424.74046391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-1297414.2697519329</v>
      </c>
      <c r="L1944" s="444">
        <f t="shared" ca="1" si="137"/>
        <v>-312676839.01021582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-312676839.01021582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-1302820.162542566</v>
      </c>
      <c r="L1945" s="444">
        <f t="shared" ca="1" si="137"/>
        <v>-313979659.1727584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-313979659.1727584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-1308248.5798864933</v>
      </c>
      <c r="L1946" s="444">
        <f t="shared" ca="1" si="137"/>
        <v>-315287907.7526449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-315287907.7526449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-1313699.6156360204</v>
      </c>
      <c r="L1947" s="444">
        <f t="shared" ca="1" si="137"/>
        <v>-316601607.36828089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-316601607.36828089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-1319173.3640345037</v>
      </c>
      <c r="L1948" s="444">
        <f t="shared" ca="1" si="137"/>
        <v>-317920780.73231542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-317920780.73231542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-1324669.919717981</v>
      </c>
      <c r="L1949" s="444">
        <f t="shared" ca="1" si="137"/>
        <v>-319245450.65203339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-319245450.65203339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-1330189.3777168058</v>
      </c>
      <c r="L1950" s="444">
        <f t="shared" ca="1" si="137"/>
        <v>-320575640.02975017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-320575640.02975017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-1335731.8334572923</v>
      </c>
      <c r="L1951" s="444">
        <f t="shared" ca="1" si="137"/>
        <v>-321911371.86320746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-321911371.86320746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-1341297.3827633644</v>
      </c>
      <c r="L1952" s="444">
        <f t="shared" ca="1" si="137"/>
        <v>-323252669.24597085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-323252669.24597085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-1346886.1218582119</v>
      </c>
      <c r="L1953" s="444">
        <f t="shared" ca="1" si="137"/>
        <v>-324599555.36782908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-324599555.36782908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-1352498.1473659545</v>
      </c>
      <c r="L1954" s="444">
        <f t="shared" ca="1" si="137"/>
        <v>-325952053.51519501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-325952053.51519501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-1358133.5563133126</v>
      </c>
      <c r="L1955" s="444">
        <f t="shared" ca="1" si="137"/>
        <v>-327310187.07150835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-327310187.07150835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-1363792.4461312848</v>
      </c>
      <c r="L1956" s="444">
        <f t="shared" ca="1" si="137"/>
        <v>-328673979.51763964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-328673979.51763964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-1369474.9146568319</v>
      </c>
      <c r="L1957" s="444">
        <f t="shared" ca="1" si="137"/>
        <v>-330043454.43229645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-330043454.43229645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-1375181.0601345685</v>
      </c>
      <c r="L1958" s="444">
        <f t="shared" ca="1" si="137"/>
        <v>-331418635.49243104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-331418635.49243104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-1380910.9812184626</v>
      </c>
      <c r="L1959" s="444">
        <f t="shared" ca="1" si="137"/>
        <v>-332799546.4736495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-332799546.4736495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-1386664.7769735395</v>
      </c>
      <c r="L1960" s="444">
        <f t="shared" ca="1" si="137"/>
        <v>-334186211.25062305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-334186211.25062305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-1392442.5468775961</v>
      </c>
      <c r="L1961" s="444">
        <f t="shared" ca="1" si="137"/>
        <v>-335578653.79750067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-335578653.79750067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-1398244.3908229196</v>
      </c>
      <c r="L1962" s="444">
        <f t="shared" ca="1" si="137"/>
        <v>-336976898.18832362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-336976898.18832362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-1404070.4091180151</v>
      </c>
      <c r="L1963" s="444">
        <f t="shared" ca="1" si="137"/>
        <v>-338380968.59744161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-338380968.59744161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-1409920.70248934</v>
      </c>
      <c r="L1964" s="444">
        <f t="shared" ca="1" si="137"/>
        <v>-339790889.29993093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-339790889.29993093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-1415795.3720830455</v>
      </c>
      <c r="L1965" s="444">
        <f t="shared" ca="1" si="137"/>
        <v>-341206684.672014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-341206684.672014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-1421694.5194667249</v>
      </c>
      <c r="L1966" s="444">
        <f t="shared" ca="1" si="137"/>
        <v>-342628379.1914807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-342628379.1914807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-1427618.2466311695</v>
      </c>
      <c r="L1967" s="444">
        <f t="shared" ca="1" si="137"/>
        <v>-344055997.43811184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-344055997.43811184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-1433566.6559921326</v>
      </c>
      <c r="L1968" s="444">
        <f t="shared" ca="1" si="137"/>
        <v>-345489564.09410399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-345489564.09410399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-1439539.8503920999</v>
      </c>
      <c r="L1969" s="444">
        <f t="shared" ca="1" si="137"/>
        <v>-346929103.9444961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-346929103.9444961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-1445537.9331020671</v>
      </c>
      <c r="L1970" s="444">
        <f t="shared" ca="1" si="137"/>
        <v>-348374641.87759817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-348374641.87759817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-1451561.0078233257</v>
      </c>
      <c r="L1971" s="444">
        <f t="shared" ca="1" si="137"/>
        <v>-349826202.88542151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-349826202.88542151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-1457609.1786892563</v>
      </c>
      <c r="L1972" s="444">
        <f t="shared" ca="1" si="137"/>
        <v>-351283812.06411076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-351283812.06411076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-1463682.550267128</v>
      </c>
      <c r="L1973" s="444">
        <f t="shared" ca="1" si="137"/>
        <v>-352747494.61437786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-352747494.61437786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-1469781.2275599078</v>
      </c>
      <c r="L1974" s="444">
        <f t="shared" ca="1" si="137"/>
        <v>-354217275.84193778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-354217275.84193778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-1475905.316008074</v>
      </c>
      <c r="L1975" s="444">
        <f t="shared" ca="1" si="137"/>
        <v>-355693181.15794587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-355693181.15794587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-1482054.9214914411</v>
      </c>
      <c r="L1976" s="444">
        <f t="shared" ca="1" si="137"/>
        <v>-357175236.07943732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-357175236.07943732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-1488230.1503309887</v>
      </c>
      <c r="L1977" s="444">
        <f t="shared" ca="1" si="137"/>
        <v>-358663466.22976828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-358663466.22976828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-1494431.1092907011</v>
      </c>
      <c r="L1978" s="444">
        <f t="shared" ca="1" si="137"/>
        <v>-360157897.339059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-360157897.339059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-1500657.9055794124</v>
      </c>
      <c r="L1979" s="444">
        <f t="shared" ca="1" si="137"/>
        <v>-361658555.24463838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-361658555.24463838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-1506910.64685266</v>
      </c>
      <c r="L1980" s="444">
        <f t="shared" ca="1" si="137"/>
        <v>-363165465.89149106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-363165465.89149106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-1513189.4412145461</v>
      </c>
      <c r="L1981" s="444">
        <f t="shared" ca="1" si="137"/>
        <v>-364678655.33270562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-364678655.33270562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-1519494.3972196067</v>
      </c>
      <c r="L1982" s="444">
        <f t="shared" ca="1" si="137"/>
        <v>-366198149.72992522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-366198149.72992522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-1525825.6238746883</v>
      </c>
      <c r="L1983" s="444">
        <f t="shared" ca="1" si="137"/>
        <v>-367723975.35379988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-367723975.35379988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-1532183.2306408328</v>
      </c>
      <c r="L1984" s="444">
        <f t="shared" ca="1" si="137"/>
        <v>-369256158.58444071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-369256158.58444071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-1538567.3274351696</v>
      </c>
      <c r="L1985" s="444">
        <f t="shared" ca="1" si="137"/>
        <v>-370794725.9118759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-370794725.9118759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-1544978.0246328162</v>
      </c>
      <c r="L1986" s="444">
        <f t="shared" ca="1" si="137"/>
        <v>-372339703.93650872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-372339703.93650872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-1551415.4330687863</v>
      </c>
      <c r="L1987" s="444">
        <f t="shared" ca="1" si="137"/>
        <v>-373891119.36957753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-373891119.36957753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-1557879.6640399063</v>
      </c>
      <c r="L1988" s="444">
        <f t="shared" ca="1" si="137"/>
        <v>-375448999.03361744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-375448999.03361744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-1564370.8293067394</v>
      </c>
      <c r="L1989" s="444">
        <f t="shared" ca="1" si="137"/>
        <v>-377013369.86292416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-377013369.86292416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-1570889.0410955173</v>
      </c>
      <c r="L1990" s="444">
        <f t="shared" ca="1" si="137"/>
        <v>-378584258.90401965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-378584258.90401965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-1577434.4121000818</v>
      </c>
      <c r="L1991" s="444">
        <f t="shared" ca="1" si="137"/>
        <v>-380161693.31611973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-380161693.31611973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-1584007.0554838323</v>
      </c>
      <c r="L1992" s="444">
        <f t="shared" ca="1" si="137"/>
        <v>-381745700.37160355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-381745700.37160355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-1590607.0848816815</v>
      </c>
      <c r="L1993" s="444">
        <f t="shared" ca="1" si="137"/>
        <v>-383336307.45648521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-383336307.45648521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-1597234.6144020217</v>
      </c>
      <c r="L1994" s="444">
        <f t="shared" ca="1" si="137"/>
        <v>-384933542.07088721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-384933542.07088721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-1603889.7586286967</v>
      </c>
      <c r="L1995" s="444">
        <f t="shared" ca="1" si="137"/>
        <v>-386537431.82951593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-386537431.82951593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-1610572.6326229831</v>
      </c>
      <c r="L1996" s="444">
        <f t="shared" ca="1" si="137"/>
        <v>-388148004.46213889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-388148004.46213889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-1617283.3519255787</v>
      </c>
      <c r="L1997" s="444">
        <f t="shared" ca="1" si="137"/>
        <v>-389765287.81406444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-389765287.81406444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-1624022.0325586018</v>
      </c>
      <c r="L1998" s="444">
        <f t="shared" ca="1" si="137"/>
        <v>-391389309.84662306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-391389309.84662306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-1630788.791027596</v>
      </c>
      <c r="L1999" s="444">
        <f t="shared" ca="1" si="137"/>
        <v>-393020098.63765067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-393020098.63765067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-1637583.7443235444</v>
      </c>
      <c r="L2000" s="444">
        <f t="shared" ca="1" si="137"/>
        <v>-394657682.38197422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-394657682.38197422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-1644407.0099248926</v>
      </c>
      <c r="L2001" s="444">
        <f t="shared" ca="1" si="137"/>
        <v>-396302089.39189911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-396302089.39189911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-1651258.7057995796</v>
      </c>
      <c r="L2002" s="444">
        <f t="shared" ca="1" si="137"/>
        <v>-397953348.09769869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-397953348.09769869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-1658138.9504070778</v>
      </c>
      <c r="L2003" s="444">
        <f t="shared" ca="1" si="137"/>
        <v>-399611487.04810578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-399611487.04810578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-1665047.8627004407</v>
      </c>
      <c r="L2004" s="444">
        <f t="shared" ca="1" si="137"/>
        <v>-401276534.91080624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-401276534.91080624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-1671985.5621283592</v>
      </c>
      <c r="L2005" s="444">
        <f t="shared" ca="1" si="137"/>
        <v>-402948520.4729346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-402948520.4729346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-1678952.1686372275</v>
      </c>
      <c r="L2006" s="444">
        <f t="shared" ca="1" si="137"/>
        <v>-404627472.64157182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-404627472.64157182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-1685947.802673216</v>
      </c>
      <c r="L2007" s="444">
        <f t="shared" ca="1" si="137"/>
        <v>-406313420.44424504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-406313420.44424504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-1692972.5851843543</v>
      </c>
      <c r="L2008" s="444">
        <f t="shared" ca="1" si="137"/>
        <v>-408006393.02942938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-408006393.02942938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-1700026.6376226223</v>
      </c>
      <c r="L2009" s="444">
        <f t="shared" ca="1" si="137"/>
        <v>-409706419.66705197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-409706419.66705197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-1707110.0819460498</v>
      </c>
      <c r="L2010" s="444">
        <f t="shared" ca="1" si="137"/>
        <v>-411413529.74899805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-411413529.74899805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-1714223.0406208253</v>
      </c>
      <c r="L2011" s="444">
        <f t="shared" ca="1" si="137"/>
        <v>-413127752.78961885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-413127752.78961885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-1721365.6366234119</v>
      </c>
      <c r="L2012" s="444">
        <f t="shared" ca="1" si="137"/>
        <v>-414849118.42624223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-414849118.42624223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-1728537.993442676</v>
      </c>
      <c r="L2013" s="444">
        <f t="shared" ca="1" si="137"/>
        <v>-416577656.41968489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-416577656.41968489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-1735740.2350820203</v>
      </c>
      <c r="L2014" s="444">
        <f t="shared" ca="1" si="137"/>
        <v>-418313396.65476692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-418313396.65476692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-1742972.4860615288</v>
      </c>
      <c r="L2015" s="444">
        <f t="shared" ca="1" si="137"/>
        <v>-420056369.14082843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-420056369.14082843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-1750234.8714201185</v>
      </c>
      <c r="L2016" s="444">
        <f t="shared" ca="1" si="137"/>
        <v>-421806604.01224858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-421806604.01224858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-1757527.5167177024</v>
      </c>
      <c r="L2017" s="444">
        <f t="shared" ca="1" si="137"/>
        <v>-423564131.52896631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-423564131.52896631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-1764850.5480373593</v>
      </c>
      <c r="L2018" s="444">
        <f t="shared" ca="1" si="137"/>
        <v>-425328982.07700366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-425328982.07700366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-1772204.0919875151</v>
      </c>
      <c r="L2019" s="444">
        <f t="shared" ca="1" si="137"/>
        <v>-427101186.16899115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-427101186.16899115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-1779588.2757041298</v>
      </c>
      <c r="L2020" s="444">
        <f t="shared" ca="1" si="137"/>
        <v>-428880774.44469529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-428880774.44469529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-1787003.2268528969</v>
      </c>
      <c r="L2021" s="444">
        <f t="shared" ca="1" si="137"/>
        <v>-430667777.67154819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-430667777.67154819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-1794449.0736314505</v>
      </c>
      <c r="L2022" s="444">
        <f t="shared" ca="1" si="137"/>
        <v>-432462226.74517965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-432462226.74517965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-1801925.9447715816</v>
      </c>
      <c r="L2023" s="444">
        <f t="shared" ca="1" si="137"/>
        <v>-434264152.68995124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-434264152.68995124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-1809433.9695414635</v>
      </c>
      <c r="L2024" s="444">
        <f t="shared" ca="1" si="137"/>
        <v>-436073586.65949273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-436073586.65949273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-1816973.2777478863</v>
      </c>
      <c r="L2025" s="444">
        <f t="shared" ca="1" si="137"/>
        <v>-437890559.9372406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-437890559.9372406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-1824543.9997385025</v>
      </c>
      <c r="L2026" s="444">
        <f t="shared" ca="1" si="137"/>
        <v>-439715103.93697912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-439715103.93697912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-1832146.2664040795</v>
      </c>
      <c r="L2027" s="444">
        <f t="shared" ca="1" si="137"/>
        <v>-441547250.20338321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-441547250.20338321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-1839780.2091807637</v>
      </c>
      <c r="L2028" s="444">
        <f t="shared" ca="1" si="137"/>
        <v>-443387030.41256398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-443387030.41256398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-1847445.9600523496</v>
      </c>
      <c r="L2029" s="444">
        <f t="shared" ca="1" si="137"/>
        <v>-445234476.37261635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-445234476.37261635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-1855143.651552568</v>
      </c>
      <c r="L2030" s="444">
        <f t="shared" ca="1" si="137"/>
        <v>-447089620.02416891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-447089620.02416891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-1862873.4167673704</v>
      </c>
      <c r="L2031" s="444">
        <f t="shared" ca="1" si="137"/>
        <v>-448952493.44093627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-448952493.44093627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-1870635.3893372347</v>
      </c>
      <c r="L2032" s="444">
        <f t="shared" ca="1" si="137"/>
        <v>-450823128.83027351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-450823128.83027351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-1878429.7034594731</v>
      </c>
      <c r="L2033" s="444">
        <f t="shared" ca="1" si="137"/>
        <v>-452701558.53373301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-452701558.53373301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-1886256.4938905542</v>
      </c>
      <c r="L2034" s="444">
        <f t="shared" ca="1" si="137"/>
        <v>-454587815.02762359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-454587815.02762359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-1894115.8959484315</v>
      </c>
      <c r="L2035" s="444">
        <f t="shared" ca="1" si="137"/>
        <v>-456481930.923572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-456481930.923572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-1902008.0455148835</v>
      </c>
      <c r="L2036" s="444">
        <f t="shared" ca="1" si="137"/>
        <v>-458383938.96908689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-458383938.96908689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-1909933.0790378617</v>
      </c>
      <c r="L2037" s="444">
        <f t="shared" ca="1" si="137"/>
        <v>-460293872.04812473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-460293872.04812473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-1917891.1335338531</v>
      </c>
      <c r="L2038" s="444">
        <f t="shared" ca="1" si="137"/>
        <v>-462211763.18165857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-462211763.18165857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-1925882.3465902442</v>
      </c>
      <c r="L2039" s="444">
        <f t="shared" ca="1" si="137"/>
        <v>-464137645.52824879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-464137645.52824879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-1933906.8563677033</v>
      </c>
      <c r="L2040" s="444">
        <f t="shared" ca="1" si="137"/>
        <v>-466071552.38461649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-466071552.38461649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-1941964.8016025687</v>
      </c>
      <c r="L2041" s="444">
        <f t="shared" ca="1" si="137"/>
        <v>-468013517.18621904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-468013517.18621904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-1950056.3216092458</v>
      </c>
      <c r="L2042" s="444">
        <f t="shared" ca="1" si="137"/>
        <v>-469963573.5078283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-469963573.5078283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-1958181.5562826179</v>
      </c>
      <c r="L2043" s="444">
        <f t="shared" ca="1" si="137"/>
        <v>-471921755.06411093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-471921755.06411093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-1966340.6461004622</v>
      </c>
      <c r="L2044" s="444">
        <f t="shared" ca="1" si="137"/>
        <v>-473888095.7102114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-473888095.7102114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-1974533.7321258809</v>
      </c>
      <c r="L2045" s="444">
        <f t="shared" ca="1" si="137"/>
        <v>-475862629.44233727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-475862629.44233727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-1982760.9560097386</v>
      </c>
      <c r="L2046" s="444">
        <f t="shared" ca="1" si="137"/>
        <v>-477845390.39834702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-477845390.39834702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-1991022.4599931126</v>
      </c>
      <c r="L2047" s="444">
        <f t="shared" ca="1" si="137"/>
        <v>-479836412.85834014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-479836412.85834014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-1999318.3869097505</v>
      </c>
      <c r="L2048" s="444">
        <f t="shared" ref="L2048:L2302" ca="1" si="142">I2048-J2048+K2048</f>
        <v>-481835731.24524987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-481835731.24524987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-2007648.8801885408</v>
      </c>
      <c r="L2049" s="444">
        <f t="shared" ca="1" si="142"/>
        <v>-483843380.12543839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-483843380.12543839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-2016014.0838559933</v>
      </c>
      <c r="L2050" s="444">
        <f t="shared" ca="1" si="142"/>
        <v>-485859394.20929438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-485859394.20929438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-2024414.1425387268</v>
      </c>
      <c r="L2051" s="444">
        <f t="shared" ca="1" si="142"/>
        <v>-487883808.35183311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-487883808.35183311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-2032849.2014659713</v>
      </c>
      <c r="L2052" s="444">
        <f t="shared" ca="1" si="142"/>
        <v>-489916657.55329907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-489916657.55329907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-2041319.4064720795</v>
      </c>
      <c r="L2053" s="444">
        <f t="shared" ca="1" si="142"/>
        <v>-491957976.95977116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-491957976.95977116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-2049824.9039990464</v>
      </c>
      <c r="L2054" s="444">
        <f t="shared" ca="1" si="142"/>
        <v>-494007801.86377019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-494007801.86377019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-2058365.8410990424</v>
      </c>
      <c r="L2055" s="444">
        <f t="shared" ca="1" si="142"/>
        <v>-496066167.70486921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-496066167.70486921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-2066942.3654369551</v>
      </c>
      <c r="L2056" s="444">
        <f t="shared" ca="1" si="142"/>
        <v>-498133110.07030618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-498133110.07030618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-2075554.6252929424</v>
      </c>
      <c r="L2057" s="444">
        <f t="shared" ca="1" si="142"/>
        <v>-500208664.69559914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-500208664.69559914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-2084202.7695649965</v>
      </c>
      <c r="L2058" s="444">
        <f t="shared" ca="1" si="142"/>
        <v>-502292867.46516412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-502292867.46516412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-2092886.9477715171</v>
      </c>
      <c r="L2059" s="444">
        <f t="shared" ca="1" si="142"/>
        <v>-504385754.41293561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-504385754.41293561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-2101607.3100538985</v>
      </c>
      <c r="L2060" s="444">
        <f t="shared" ca="1" si="142"/>
        <v>-506487361.7229895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-506487361.7229895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-2110364.0071791224</v>
      </c>
      <c r="L2061" s="444">
        <f t="shared" ca="1" si="142"/>
        <v>-508597725.73016864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-508597725.73016864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-2119157.1905423696</v>
      </c>
      <c r="L2062" s="444">
        <f t="shared" ca="1" si="142"/>
        <v>-510716882.92071098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-510716882.92071098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-2127987.0121696289</v>
      </c>
      <c r="L2063" s="444">
        <f t="shared" ca="1" si="142"/>
        <v>-512844869.93288058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-512844869.93288058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-2136853.6247203359</v>
      </c>
      <c r="L2064" s="444">
        <f t="shared" ca="1" si="142"/>
        <v>-514981723.55760092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-514981723.55760092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-2145757.1814900041</v>
      </c>
      <c r="L2065" s="444">
        <f t="shared" ca="1" si="142"/>
        <v>-517127480.73909092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-517127480.73909092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-2154697.8364128787</v>
      </c>
      <c r="L2066" s="444">
        <f t="shared" ca="1" si="142"/>
        <v>-519282178.57550383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-519282178.57550383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-2163675.7440645993</v>
      </c>
      <c r="L2067" s="444">
        <f t="shared" ca="1" si="142"/>
        <v>-521445854.3195684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-521445854.3195684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-2172691.0596648683</v>
      </c>
      <c r="L2068" s="444">
        <f t="shared" ca="1" si="142"/>
        <v>-523618545.37923324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-523618545.37923324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-2181743.9390801382</v>
      </c>
      <c r="L2069" s="444">
        <f t="shared" ca="1" si="142"/>
        <v>-525800289.31831336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-525800289.31831336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-2190834.5388263054</v>
      </c>
      <c r="L2070" s="444">
        <f t="shared" ca="1" si="142"/>
        <v>-527991123.85713965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-527991123.85713965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-2199963.016071415</v>
      </c>
      <c r="L2071" s="444">
        <f t="shared" ca="1" si="142"/>
        <v>-530191086.87321109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-530191086.87321109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-2209129.5286383796</v>
      </c>
      <c r="L2072" s="444">
        <f t="shared" ca="1" si="142"/>
        <v>-532400216.40184945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-532400216.40184945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-2218334.2350077061</v>
      </c>
      <c r="L2073" s="444">
        <f t="shared" ca="1" si="142"/>
        <v>-534618550.63685715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-534618550.63685715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-2227577.2943202383</v>
      </c>
      <c r="L2074" s="444">
        <f t="shared" ca="1" si="142"/>
        <v>-536846127.93117738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-536846127.93117738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-2236858.8663799055</v>
      </c>
      <c r="L2075" s="444">
        <f t="shared" ca="1" si="142"/>
        <v>-539082986.79755723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-539082986.79755723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-2246179.1116564884</v>
      </c>
      <c r="L2076" s="444">
        <f t="shared" ca="1" si="142"/>
        <v>-541329165.90921378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-541329165.90921378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-2255538.1912883907</v>
      </c>
      <c r="L2077" s="444">
        <f t="shared" ca="1" si="142"/>
        <v>-543584704.10050213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-543584704.10050213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-2264936.2670854256</v>
      </c>
      <c r="L2078" s="444">
        <f t="shared" ca="1" si="142"/>
        <v>-545849640.36758757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-545849640.36758757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-2274373.5015316149</v>
      </c>
      <c r="L2079" s="444">
        <f t="shared" ca="1" si="142"/>
        <v>-548124013.86911917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-548124013.86911917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-2283850.0577879967</v>
      </c>
      <c r="L2080" s="444">
        <f t="shared" ca="1" si="142"/>
        <v>-550407863.92690718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-550407863.92690718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-2293366.0996954464</v>
      </c>
      <c r="L2081" s="444">
        <f t="shared" ca="1" si="142"/>
        <v>-552701230.02660263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-552701230.02660263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-2302921.7917775111</v>
      </c>
      <c r="L2082" s="444">
        <f t="shared" ca="1" si="142"/>
        <v>-555004151.81838012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-555004151.81838012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-2312517.2992432504</v>
      </c>
      <c r="L2083" s="444">
        <f t="shared" ca="1" si="142"/>
        <v>-557316669.11762333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-557316669.11762333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-2322152.787990097</v>
      </c>
      <c r="L2084" s="444">
        <f t="shared" ca="1" si="142"/>
        <v>-559638821.90561342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-559638821.90561342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-2331828.4246067228</v>
      </c>
      <c r="L2085" s="444">
        <f t="shared" ca="1" si="142"/>
        <v>-561970650.3302201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-561970650.3302201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-2341544.3763759169</v>
      </c>
      <c r="L2086" s="444">
        <f t="shared" ca="1" si="142"/>
        <v>-564312194.70659602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-564312194.70659602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-2351300.8112774836</v>
      </c>
      <c r="L2087" s="444">
        <f t="shared" ca="1" si="142"/>
        <v>-566663495.51787353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-566663495.51787353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-2361097.8979911394</v>
      </c>
      <c r="L2088" s="444">
        <f t="shared" ca="1" si="142"/>
        <v>-569024593.41586471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-569024593.41586471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-2370935.8058994361</v>
      </c>
      <c r="L2089" s="444">
        <f t="shared" ca="1" si="142"/>
        <v>-571395529.22176409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-571395529.22176409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-2380814.7050906839</v>
      </c>
      <c r="L2090" s="444">
        <f t="shared" ca="1" si="142"/>
        <v>-573776343.92685473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-573776343.92685473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-2390734.7663618946</v>
      </c>
      <c r="L2091" s="444">
        <f t="shared" ca="1" si="142"/>
        <v>-576167078.69321668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-576167078.69321668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-2400696.1612217361</v>
      </c>
      <c r="L2092" s="444">
        <f t="shared" ca="1" si="142"/>
        <v>-578567774.85443842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-578567774.85443842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-2410699.0618934934</v>
      </c>
      <c r="L2093" s="444">
        <f t="shared" ca="1" si="142"/>
        <v>-580978473.91633189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-580978473.91633189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-2420743.6413180493</v>
      </c>
      <c r="L2094" s="444">
        <f t="shared" ca="1" si="142"/>
        <v>-583399217.55764997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-583399217.55764997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-2430830.0731568746</v>
      </c>
      <c r="L2095" s="444">
        <f t="shared" ca="1" si="142"/>
        <v>-585830047.6308068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-585830047.6308068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-2440958.5317950281</v>
      </c>
      <c r="L2096" s="444">
        <f t="shared" ca="1" si="142"/>
        <v>-588271006.16260183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-588271006.16260183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-2451129.1923441743</v>
      </c>
      <c r="L2097" s="444">
        <f t="shared" ca="1" si="142"/>
        <v>-590722135.35494602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-590722135.35494602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-2461342.2306456082</v>
      </c>
      <c r="L2098" s="444">
        <f t="shared" ca="1" si="142"/>
        <v>-593183477.58559167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-593183477.58559167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-2471597.8232732988</v>
      </c>
      <c r="L2099" s="444">
        <f t="shared" ca="1" si="142"/>
        <v>-595655075.40886497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-595655075.40886497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-2481896.1475369371</v>
      </c>
      <c r="L2100" s="444">
        <f t="shared" ca="1" si="142"/>
        <v>-598136971.55640197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-598136971.55640197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-2492237.3814850082</v>
      </c>
      <c r="L2101" s="444">
        <f t="shared" ca="1" si="142"/>
        <v>-600629208.93788695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-600629208.93788695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-2502621.7039078623</v>
      </c>
      <c r="L2102" s="444">
        <f t="shared" ca="1" si="142"/>
        <v>-603131830.6417948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-603131830.6417948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-2513049.2943408117</v>
      </c>
      <c r="L2103" s="444">
        <f t="shared" ca="1" si="142"/>
        <v>-605644879.93613565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-605644879.93613565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-2523520.3330672318</v>
      </c>
      <c r="L2104" s="444">
        <f t="shared" ca="1" si="142"/>
        <v>-608168400.26920283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-608168400.26920283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-2534035.0011216784</v>
      </c>
      <c r="L2105" s="444">
        <f t="shared" ca="1" si="142"/>
        <v>-610702435.27032447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-610702435.27032447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-2544593.4802930187</v>
      </c>
      <c r="L2106" s="444">
        <f t="shared" ca="1" si="142"/>
        <v>-613247028.7506175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-613247028.7506175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-2555195.9531275728</v>
      </c>
      <c r="L2107" s="444">
        <f t="shared" ca="1" si="142"/>
        <v>-615802224.70374513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-615802224.70374513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-2565842.6029322715</v>
      </c>
      <c r="L2108" s="444">
        <f t="shared" ca="1" si="142"/>
        <v>-618368067.30667734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-618368067.30667734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-2576533.6137778223</v>
      </c>
      <c r="L2109" s="444">
        <f t="shared" ca="1" si="142"/>
        <v>-620944600.92045522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-620944600.92045522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-2587269.1705018966</v>
      </c>
      <c r="L2110" s="444">
        <f t="shared" ca="1" si="142"/>
        <v>-623531870.09095716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-623531870.09095716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-2598049.4587123217</v>
      </c>
      <c r="L2111" s="444">
        <f t="shared" ca="1" si="142"/>
        <v>-626129919.5496695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-626129919.5496695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-2608874.6647902895</v>
      </c>
      <c r="L2112" s="444">
        <f t="shared" ca="1" si="142"/>
        <v>-628738794.21445978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-628738794.21445978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-2619744.9758935822</v>
      </c>
      <c r="L2113" s="444">
        <f t="shared" ca="1" si="142"/>
        <v>-631358539.19035339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-631358539.19035339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-2630660.5799598056</v>
      </c>
      <c r="L2114" s="444">
        <f t="shared" ca="1" si="142"/>
        <v>-633989199.77031314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-633989199.77031314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-2641621.665709638</v>
      </c>
      <c r="L2115" s="444">
        <f t="shared" ca="1" si="142"/>
        <v>-636630821.43602276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-636630821.43602276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-2652628.4226500946</v>
      </c>
      <c r="L2116" s="444">
        <f t="shared" ca="1" si="142"/>
        <v>-639283449.85867286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-639283449.85867286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-2663681.0410778034</v>
      </c>
      <c r="L2117" s="444">
        <f t="shared" ca="1" si="142"/>
        <v>-641947130.89975071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-641947130.89975071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-2674779.7120822947</v>
      </c>
      <c r="L2118" s="444">
        <f t="shared" ca="1" si="142"/>
        <v>-644621910.61183298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-644621910.61183298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-2685924.6275493042</v>
      </c>
      <c r="L2119" s="444">
        <f t="shared" ca="1" si="142"/>
        <v>-647307835.23938227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-647307835.23938227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-2697115.980164093</v>
      </c>
      <c r="L2120" s="444">
        <f t="shared" ca="1" si="142"/>
        <v>-650004951.21954632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-650004951.21954632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-2708353.9634147761</v>
      </c>
      <c r="L2121" s="444">
        <f t="shared" ca="1" si="142"/>
        <v>-652713305.18296111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-652713305.18296111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-2719638.7715956713</v>
      </c>
      <c r="L2122" s="444">
        <f t="shared" ca="1" si="142"/>
        <v>-655432943.95455682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-655432943.95455682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-2730970.5998106534</v>
      </c>
      <c r="L2123" s="444">
        <f t="shared" ca="1" si="142"/>
        <v>-658163914.55436742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-658163914.55436742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-2742349.643976531</v>
      </c>
      <c r="L2124" s="444">
        <f t="shared" ca="1" si="142"/>
        <v>-660906264.19834399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-660906264.19834399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-2753776.1008264334</v>
      </c>
      <c r="L2125" s="444">
        <f t="shared" ca="1" si="142"/>
        <v>-663660040.29917037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-663660040.29917037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-2765250.1679132096</v>
      </c>
      <c r="L2126" s="444">
        <f t="shared" ca="1" si="142"/>
        <v>-666425290.46708357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-666425290.46708357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-2776772.043612848</v>
      </c>
      <c r="L2127" s="444">
        <f t="shared" ca="1" si="142"/>
        <v>-669202062.51069641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-669202062.51069641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-2788341.9271279015</v>
      </c>
      <c r="L2128" s="444">
        <f t="shared" ca="1" si="142"/>
        <v>-671990404.43782437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-671990404.43782437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-2799960.0184909347</v>
      </c>
      <c r="L2129" s="444">
        <f t="shared" ca="1" si="142"/>
        <v>-674790364.45631528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-674790364.45631528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-2811626.5185679803</v>
      </c>
      <c r="L2130" s="444">
        <f t="shared" ca="1" si="142"/>
        <v>-677601990.97488332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-677601990.97488332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-2823341.6290620137</v>
      </c>
      <c r="L2131" s="444">
        <f t="shared" ca="1" si="142"/>
        <v>-680425332.60394537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-680425332.60394537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-2835105.552516439</v>
      </c>
      <c r="L2132" s="444">
        <f t="shared" ca="1" si="142"/>
        <v>-683260438.15646183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-683260438.15646183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-2846918.4923185911</v>
      </c>
      <c r="L2133" s="444">
        <f t="shared" ca="1" si="142"/>
        <v>-686107356.64878047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-686107356.64878047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-2858780.6527032517</v>
      </c>
      <c r="L2134" s="444">
        <f t="shared" ca="1" si="142"/>
        <v>-688966137.30148375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-688966137.30148375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-2870692.2387561821</v>
      </c>
      <c r="L2135" s="444">
        <f t="shared" ca="1" si="142"/>
        <v>-691836829.54023993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-691836829.54023993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-2882653.4564176663</v>
      </c>
      <c r="L2136" s="444">
        <f t="shared" ca="1" si="142"/>
        <v>-694719482.99665761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-694719482.99665761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-2894664.5124860732</v>
      </c>
      <c r="L2137" s="444">
        <f t="shared" ca="1" si="142"/>
        <v>-697614147.50914371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-697614147.50914371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-2906725.614621432</v>
      </c>
      <c r="L2138" s="444">
        <f t="shared" ca="1" si="142"/>
        <v>-700520873.12376511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-700520873.12376511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-2918836.9713490214</v>
      </c>
      <c r="L2139" s="444">
        <f t="shared" ca="1" si="142"/>
        <v>-703439710.09511411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-703439710.09511411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-2930998.7920629755</v>
      </c>
      <c r="L2140" s="444">
        <f t="shared" ca="1" si="142"/>
        <v>-706370708.88717711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-706370708.88717711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-2943211.2870299048</v>
      </c>
      <c r="L2141" s="444">
        <f t="shared" ca="1" si="142"/>
        <v>-709313920.17420697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-709313920.17420697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-2955474.6673925291</v>
      </c>
      <c r="L2142" s="444">
        <f t="shared" ca="1" si="142"/>
        <v>-712269394.84159946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-712269394.84159946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-2967789.1451733313</v>
      </c>
      <c r="L2143" s="444">
        <f t="shared" ca="1" si="142"/>
        <v>-715237183.98677278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-715237183.98677278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-2980154.9332782198</v>
      </c>
      <c r="L2144" s="444">
        <f t="shared" ca="1" si="142"/>
        <v>-718217338.92005098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-718217338.92005098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-2992572.2455002125</v>
      </c>
      <c r="L2145" s="444">
        <f t="shared" ca="1" si="142"/>
        <v>-721209911.16555119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-721209911.16555119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-3005041.29652313</v>
      </c>
      <c r="L2146" s="444">
        <f t="shared" ca="1" si="142"/>
        <v>-724214952.46207428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-724214952.46207428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-3017562.3019253095</v>
      </c>
      <c r="L2147" s="444">
        <f t="shared" ca="1" si="142"/>
        <v>-727232514.76399958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-727232514.76399958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-3030135.4781833314</v>
      </c>
      <c r="L2148" s="444">
        <f t="shared" ca="1" si="142"/>
        <v>-730262650.24218297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-730262650.24218297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-3042761.0426757624</v>
      </c>
      <c r="L2149" s="444">
        <f t="shared" ca="1" si="142"/>
        <v>-733305411.2848587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-733305411.2848587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-3055439.2136869114</v>
      </c>
      <c r="L2150" s="444">
        <f t="shared" ca="1" si="142"/>
        <v>-736360850.49854565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-736360850.49854565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-3068170.210410607</v>
      </c>
      <c r="L2151" s="444">
        <f t="shared" ca="1" si="142"/>
        <v>-739429020.70895624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-739429020.70895624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-3080954.2529539843</v>
      </c>
      <c r="L2152" s="444">
        <f t="shared" ca="1" si="142"/>
        <v>-742509974.96191025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-742509974.96191025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-3093791.5623412929</v>
      </c>
      <c r="L2153" s="444">
        <f t="shared" ca="1" si="142"/>
        <v>-745603766.52425158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-745603766.52425158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-3106682.3605177151</v>
      </c>
      <c r="L2154" s="444">
        <f t="shared" ca="1" si="142"/>
        <v>-748710448.88476932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-748710448.88476932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-3119626.8703532056</v>
      </c>
      <c r="L2155" s="444">
        <f t="shared" ca="1" si="142"/>
        <v>-751830075.75512254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-751830075.75512254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-3132625.3156463439</v>
      </c>
      <c r="L2156" s="444">
        <f t="shared" ca="1" si="142"/>
        <v>-754962701.07076883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-754962701.07076883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-3145677.9211282036</v>
      </c>
      <c r="L2157" s="444">
        <f t="shared" ca="1" si="142"/>
        <v>-758108378.99189699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-758108378.99189699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-3158784.9124662373</v>
      </c>
      <c r="L2158" s="444">
        <f t="shared" ca="1" si="142"/>
        <v>-761267163.90436327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-761267163.90436327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-3171946.5162681802</v>
      </c>
      <c r="L2159" s="444">
        <f t="shared" ca="1" si="142"/>
        <v>-764439110.42063141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-764439110.42063141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-3185162.9600859643</v>
      </c>
      <c r="L2160" s="444">
        <f t="shared" ca="1" si="142"/>
        <v>-767624273.3807174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-767624273.3807174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-3198434.4724196559</v>
      </c>
      <c r="L2161" s="444">
        <f t="shared" ca="1" si="142"/>
        <v>-770822707.85313702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-770822707.85313702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-3211761.282721404</v>
      </c>
      <c r="L2162" s="444">
        <f t="shared" ca="1" si="142"/>
        <v>-774034469.13585842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-774034469.13585842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-3225143.6213994101</v>
      </c>
      <c r="L2163" s="444">
        <f t="shared" ca="1" si="142"/>
        <v>-777259612.75725782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-777259612.75725782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-3238581.7198219076</v>
      </c>
      <c r="L2164" s="444">
        <f t="shared" ca="1" si="142"/>
        <v>-780498194.47707975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-780498194.47707975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-3252075.8103211657</v>
      </c>
      <c r="L2165" s="444">
        <f t="shared" ca="1" si="142"/>
        <v>-783750270.28740096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-783750270.28740096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-3265626.1261975039</v>
      </c>
      <c r="L2166" s="444">
        <f t="shared" ca="1" si="142"/>
        <v>-787015896.41359842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-787015896.41359842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-3279232.9017233266</v>
      </c>
      <c r="L2167" s="444">
        <f t="shared" ca="1" si="142"/>
        <v>-790295129.3153218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-790295129.3153218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-3292896.3721471741</v>
      </c>
      <c r="L2168" s="444">
        <f t="shared" ca="1" si="142"/>
        <v>-793588025.68746901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-793588025.68746901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-3306616.7736977874</v>
      </c>
      <c r="L2169" s="444">
        <f t="shared" ca="1" si="142"/>
        <v>-796894642.46116674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-796894642.46116674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-3320394.3435881948</v>
      </c>
      <c r="L2170" s="444">
        <f t="shared" ca="1" si="142"/>
        <v>-800215036.80475497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-800215036.80475497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-3334229.3200198123</v>
      </c>
      <c r="L2171" s="444">
        <f t="shared" ca="1" si="142"/>
        <v>-803549266.12477481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-803549266.12477481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-3348121.9421865619</v>
      </c>
      <c r="L2172" s="444">
        <f t="shared" ca="1" si="142"/>
        <v>-806897388.06696141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-806897388.06696141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-3362072.4502790058</v>
      </c>
      <c r="L2173" s="444">
        <f t="shared" ca="1" si="142"/>
        <v>-810259460.51724041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-810259460.51724041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-3376081.0854885015</v>
      </c>
      <c r="L2174" s="444">
        <f t="shared" ca="1" si="142"/>
        <v>-813635541.60272896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-813635541.60272896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-3390148.0900113708</v>
      </c>
      <c r="L2175" s="444">
        <f t="shared" ca="1" si="142"/>
        <v>-817025689.69274032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-817025689.69274032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-3404273.7070530844</v>
      </c>
      <c r="L2176" s="444">
        <f t="shared" ca="1" si="142"/>
        <v>-820429963.39979339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-820429963.39979339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-3418458.1808324722</v>
      </c>
      <c r="L2177" s="444">
        <f t="shared" ca="1" si="142"/>
        <v>-823848421.58062589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-823848421.58062589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-3432701.7565859412</v>
      </c>
      <c r="L2178" s="444">
        <f t="shared" ca="1" si="142"/>
        <v>-827281123.33721185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-827281123.33721185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-3447004.6805717158</v>
      </c>
      <c r="L2179" s="444">
        <f t="shared" ca="1" si="142"/>
        <v>-830728128.01778352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-830728128.01778352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-3461367.2000740981</v>
      </c>
      <c r="L2180" s="444">
        <f t="shared" ca="1" si="142"/>
        <v>-834189495.2178576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-834189495.2178576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-3475789.5634077401</v>
      </c>
      <c r="L2181" s="444">
        <f t="shared" ca="1" si="142"/>
        <v>-837665284.78126538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-837665284.78126538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-3490272.0199219389</v>
      </c>
      <c r="L2182" s="444">
        <f t="shared" ca="1" si="142"/>
        <v>-841155556.80118728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-841155556.80118728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-3504814.8200049475</v>
      </c>
      <c r="L2183" s="444">
        <f t="shared" ca="1" si="142"/>
        <v>-844660371.62119222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-844660371.62119222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-3519418.2150883009</v>
      </c>
      <c r="L2184" s="444">
        <f t="shared" ca="1" si="142"/>
        <v>-848179789.83628047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-848179789.83628047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-3534082.4576511686</v>
      </c>
      <c r="L2185" s="444">
        <f t="shared" ca="1" si="142"/>
        <v>-851713872.2939316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-851713872.2939316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-3548807.8012247151</v>
      </c>
      <c r="L2186" s="444">
        <f t="shared" ca="1" si="142"/>
        <v>-855262680.09515631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-855262680.09515631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-3563594.5003964845</v>
      </c>
      <c r="L2187" s="444">
        <f t="shared" ca="1" si="142"/>
        <v>-858826274.5955528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-858826274.5955528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-3578442.8108148039</v>
      </c>
      <c r="L2188" s="444">
        <f t="shared" ca="1" si="142"/>
        <v>-862404717.40636766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-862404717.40636766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-3593352.9891931987</v>
      </c>
      <c r="L2189" s="444">
        <f t="shared" ca="1" si="142"/>
        <v>-865998070.39556086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-865998070.39556086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-3608325.2933148369</v>
      </c>
      <c r="L2190" s="444">
        <f t="shared" ca="1" si="142"/>
        <v>-869606395.68887568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-869606395.68887568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-3623359.9820369817</v>
      </c>
      <c r="L2191" s="444">
        <f t="shared" ca="1" si="142"/>
        <v>-873229755.67091262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-873229755.67091262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-3638457.315295469</v>
      </c>
      <c r="L2192" s="444">
        <f t="shared" ca="1" si="142"/>
        <v>-876868212.98620808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-876868212.98620808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-3653617.5541092004</v>
      </c>
      <c r="L2193" s="444">
        <f t="shared" ca="1" si="142"/>
        <v>-880521830.5403173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-880521830.5403173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-3668840.9605846549</v>
      </c>
      <c r="L2194" s="444">
        <f t="shared" ca="1" si="142"/>
        <v>-884190671.50090194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-884190671.50090194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-3684127.797920425</v>
      </c>
      <c r="L2195" s="444">
        <f t="shared" ca="1" si="142"/>
        <v>-887874799.2988224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-887874799.2988224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-3699478.3304117601</v>
      </c>
      <c r="L2196" s="444">
        <f t="shared" ca="1" si="142"/>
        <v>-891574277.62923419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-891574277.62923419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-3714892.8234551423</v>
      </c>
      <c r="L2197" s="444">
        <f t="shared" ca="1" si="142"/>
        <v>-895289170.45268929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-895289170.45268929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-3730371.5435528718</v>
      </c>
      <c r="L2198" s="444">
        <f t="shared" ca="1" si="142"/>
        <v>-899019541.99624217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-899019541.99624217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-3745914.7583176754</v>
      </c>
      <c r="L2199" s="444">
        <f t="shared" ca="1" si="142"/>
        <v>-902765456.75455987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-902765456.75455987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-3761522.7364773327</v>
      </c>
      <c r="L2200" s="444">
        <f t="shared" ca="1" si="142"/>
        <v>-906526979.49103725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-906526979.49103725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-3777195.7478793222</v>
      </c>
      <c r="L2201" s="444">
        <f t="shared" ca="1" si="142"/>
        <v>-910304175.23891652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-910304175.23891652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-3792934.0634954856</v>
      </c>
      <c r="L2202" s="444">
        <f t="shared" ca="1" si="142"/>
        <v>-914097109.30241203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-914097109.30241203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-3808737.9554267162</v>
      </c>
      <c r="L2203" s="444">
        <f t="shared" ca="1" si="142"/>
        <v>-917905847.25783873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-917905847.25783873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-3824607.6969076614</v>
      </c>
      <c r="L2204" s="444">
        <f t="shared" ca="1" si="142"/>
        <v>-921730454.95474637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-921730454.95474637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-3840543.562311443</v>
      </c>
      <c r="L2205" s="444">
        <f t="shared" ca="1" si="142"/>
        <v>-925570998.51705778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-925570998.51705778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-3856545.8271544073</v>
      </c>
      <c r="L2206" s="444">
        <f t="shared" ca="1" si="142"/>
        <v>-929427544.34421217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-929427544.34421217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-3872614.7681008838</v>
      </c>
      <c r="L2207" s="444">
        <f t="shared" ca="1" si="142"/>
        <v>-933300159.11231303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-933300159.11231303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-3888750.6629679711</v>
      </c>
      <c r="L2208" s="444">
        <f t="shared" ca="1" si="142"/>
        <v>-937188909.77528095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-937188909.77528095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-3904953.7907303367</v>
      </c>
      <c r="L2209" s="444">
        <f t="shared" ca="1" si="142"/>
        <v>-941093863.56601131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-941093863.56601131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-3921224.4315250469</v>
      </c>
      <c r="L2210" s="444">
        <f t="shared" ca="1" si="142"/>
        <v>-945015087.9975363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-945015087.9975363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-3937562.8666564012</v>
      </c>
      <c r="L2211" s="444">
        <f t="shared" ca="1" si="142"/>
        <v>-948952650.86419272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-948952650.86419272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-3953969.3786008023</v>
      </c>
      <c r="L2212" s="444">
        <f t="shared" ca="1" si="142"/>
        <v>-952906620.24279356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-952906620.24279356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-3970444.2510116403</v>
      </c>
      <c r="L2213" s="444">
        <f t="shared" ca="1" si="142"/>
        <v>-956877064.49380517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-956877064.49380517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-3986987.7687241882</v>
      </c>
      <c r="L2214" s="444">
        <f t="shared" ca="1" si="142"/>
        <v>-960864052.26252937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-960864052.26252937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-4003600.2177605391</v>
      </c>
      <c r="L2215" s="444">
        <f t="shared" ca="1" si="142"/>
        <v>-964867652.48028994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-964867652.48028994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-4020281.8853345416</v>
      </c>
      <c r="L2216" s="444">
        <f t="shared" ca="1" si="142"/>
        <v>-968887934.36562443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-968887934.36562443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-4037033.0598567687</v>
      </c>
      <c r="L2217" s="444">
        <f t="shared" ca="1" si="142"/>
        <v>-972924967.4254812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-972924967.4254812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-4053854.030939505</v>
      </c>
      <c r="L2218" s="444">
        <f t="shared" ca="1" si="142"/>
        <v>-976978821.45642066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-976978821.45642066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-4070745.0894017527</v>
      </c>
      <c r="L2219" s="444">
        <f t="shared" ca="1" si="142"/>
        <v>-981049566.54582238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-981049566.54582238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-4087706.5272742594</v>
      </c>
      <c r="L2220" s="444">
        <f t="shared" ca="1" si="142"/>
        <v>-985137273.07309663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-985137273.07309663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-4104738.6378045692</v>
      </c>
      <c r="L2221" s="444">
        <f t="shared" ca="1" si="142"/>
        <v>-989242011.71090126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-989242011.71090126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-4121841.7154620886</v>
      </c>
      <c r="L2222" s="444">
        <f t="shared" ca="1" si="142"/>
        <v>-993363853.42636335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-993363853.42636335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-4139016.0559431803</v>
      </c>
      <c r="L2223" s="444">
        <f t="shared" ca="1" si="142"/>
        <v>-997502869.48230648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-997502869.48230648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-4156261.9561762768</v>
      </c>
      <c r="L2224" s="444">
        <f t="shared" ca="1" si="142"/>
        <v>-1001659131.4384828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-1001659131.4384828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-4173579.7143270113</v>
      </c>
      <c r="L2225" s="444">
        <f t="shared" ca="1" si="142"/>
        <v>-1005832711.1528097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-1005832711.1528097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-4190969.6298033739</v>
      </c>
      <c r="L2226" s="444">
        <f t="shared" ca="1" si="142"/>
        <v>-1010023680.7826132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-1010023680.7826132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-4208432.0032608882</v>
      </c>
      <c r="L2227" s="444">
        <f t="shared" ca="1" si="142"/>
        <v>-1014232112.785874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-1014232112.785874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-4225967.1366078081</v>
      </c>
      <c r="L2228" s="444">
        <f t="shared" ca="1" si="142"/>
        <v>-1018458079.9224818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-1018458079.9224818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-4243575.333010341</v>
      </c>
      <c r="L2229" s="444">
        <f t="shared" ca="1" si="142"/>
        <v>-1022701655.2554921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-1022701655.2554921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-4261256.8968978841</v>
      </c>
      <c r="L2230" s="444">
        <f t="shared" ca="1" si="142"/>
        <v>-1026962912.15239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-1026962912.15239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-4279012.1339682918</v>
      </c>
      <c r="L2231" s="444">
        <f t="shared" ca="1" si="142"/>
        <v>-1031241924.2863582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-1031241924.2863582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-4296841.3511931589</v>
      </c>
      <c r="L2232" s="444">
        <f t="shared" ca="1" si="142"/>
        <v>-1035538765.6375514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-1035538765.6375514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-4314744.8568231305</v>
      </c>
      <c r="L2233" s="444">
        <f t="shared" ca="1" si="142"/>
        <v>-1039853510.4943745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-1039853510.4943745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-4332722.9603932267</v>
      </c>
      <c r="L2234" s="444">
        <f t="shared" ca="1" si="142"/>
        <v>-1044186233.4547677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-1044186233.4547677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-4350775.9727281984</v>
      </c>
      <c r="L2235" s="444">
        <f t="shared" ca="1" si="142"/>
        <v>-1048537009.427496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-1048537009.427496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-4368904.2059479002</v>
      </c>
      <c r="L2236" s="444">
        <f t="shared" ca="1" si="142"/>
        <v>-1052905913.6334438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-1052905913.6334438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-4387107.9734726828</v>
      </c>
      <c r="L2237" s="444">
        <f t="shared" ca="1" si="142"/>
        <v>-1057293021.6069165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-1057293021.6069165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-4405387.5900288187</v>
      </c>
      <c r="L2238" s="444">
        <f t="shared" ca="1" si="142"/>
        <v>-1061698409.1969453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-1061698409.1969453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-4423743.3716539387</v>
      </c>
      <c r="L2239" s="444">
        <f t="shared" ca="1" si="142"/>
        <v>-1066122152.5685992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-1066122152.5685992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-4442175.6357024964</v>
      </c>
      <c r="L2240" s="444">
        <f t="shared" ca="1" si="142"/>
        <v>-1070564328.2043017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-1070564328.2043017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-4460684.700851257</v>
      </c>
      <c r="L2241" s="444">
        <f t="shared" ca="1" si="142"/>
        <v>-1075025012.905153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-1075025012.905153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-4479270.8871048046</v>
      </c>
      <c r="L2242" s="444">
        <f t="shared" ca="1" si="142"/>
        <v>-1079504283.7922578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-1079504283.7922578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-4497934.515801074</v>
      </c>
      <c r="L2243" s="444">
        <f t="shared" ca="1" si="142"/>
        <v>-1084002218.308059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-1084002218.308059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-4516675.9096169127</v>
      </c>
      <c r="L2244" s="444">
        <f t="shared" ca="1" si="142"/>
        <v>-1088518894.2176759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-1088518894.2176759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-4535495.39257365</v>
      </c>
      <c r="L2245" s="444">
        <f t="shared" ca="1" si="142"/>
        <v>-1093054389.6102495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-1093054389.6102495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-4554393.2900427058</v>
      </c>
      <c r="L2246" s="444">
        <f t="shared" ca="1" si="142"/>
        <v>-1097608782.9002922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-1097608782.9002922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-4573369.9287512172</v>
      </c>
      <c r="L2247" s="444">
        <f t="shared" ca="1" si="142"/>
        <v>-1102182152.8290434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-1102182152.8290434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-4592425.6367876809</v>
      </c>
      <c r="L2248" s="444">
        <f t="shared" ca="1" si="142"/>
        <v>-1106774578.465831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-1106774578.465831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-4611560.7436076291</v>
      </c>
      <c r="L2249" s="444">
        <f t="shared" ca="1" si="142"/>
        <v>-1111386139.2094386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-1111386139.2094386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-4630775.580039327</v>
      </c>
      <c r="L2250" s="444">
        <f t="shared" ca="1" si="142"/>
        <v>-1116016914.7894778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-1116016914.7894778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-4650070.4782894906</v>
      </c>
      <c r="L2251" s="444">
        <f t="shared" ca="1" si="142"/>
        <v>-1120666985.2677674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-1120666985.2677674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-4669445.7719490305</v>
      </c>
      <c r="L2252" s="444">
        <f t="shared" ca="1" si="142"/>
        <v>-1125336431.0397165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-1125336431.0397165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-4688901.7959988182</v>
      </c>
      <c r="L2253" s="444">
        <f t="shared" ca="1" si="142"/>
        <v>-1130025332.8357153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-1130025332.8357153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-4708438.88681548</v>
      </c>
      <c r="L2254" s="444">
        <f t="shared" ca="1" si="142"/>
        <v>-1134733771.7225308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-1134733771.7225308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-4728057.3821772113</v>
      </c>
      <c r="L2255" s="444">
        <f t="shared" ca="1" si="142"/>
        <v>-1139461829.104708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-1139461829.104708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-4747757.6212696163</v>
      </c>
      <c r="L2256" s="444">
        <f t="shared" ca="1" si="142"/>
        <v>-1144209586.7259777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-1144209586.7259777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-4767539.9446915733</v>
      </c>
      <c r="L2257" s="444">
        <f t="shared" ca="1" si="142"/>
        <v>-1148977126.6706693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-1148977126.6706693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-4787404.6944611222</v>
      </c>
      <c r="L2258" s="444">
        <f t="shared" ca="1" si="142"/>
        <v>-1153764531.3651304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-1153764531.3651304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-4807352.2140213763</v>
      </c>
      <c r="L2259" s="444">
        <f t="shared" ca="1" si="142"/>
        <v>-1158571883.5791519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-1158571883.5791519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-4827382.8482464664</v>
      </c>
      <c r="L2260" s="444">
        <f t="shared" ca="1" si="142"/>
        <v>-1163399266.4273984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-1163399266.4273984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-4847496.943447493</v>
      </c>
      <c r="L2261" s="444">
        <f t="shared" ca="1" si="142"/>
        <v>-1168246763.370846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-1168246763.370846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-4867694.847378525</v>
      </c>
      <c r="L2262" s="444">
        <f t="shared" ca="1" si="142"/>
        <v>-1173114458.2182245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-1173114458.2182245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-4887976.9092426021</v>
      </c>
      <c r="L2263" s="444">
        <f t="shared" ca="1" si="142"/>
        <v>-1178002435.1274672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-1178002435.1274672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-4908343.4796977798</v>
      </c>
      <c r="L2264" s="444">
        <f t="shared" ca="1" si="142"/>
        <v>-1182910778.6071649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-1182910778.6071649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-4928794.9108631872</v>
      </c>
      <c r="L2265" s="444">
        <f t="shared" ca="1" si="142"/>
        <v>-1187839573.518028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-1187839573.518028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-4949331.5563251171</v>
      </c>
      <c r="L2266" s="444">
        <f t="shared" ca="1" si="142"/>
        <v>-1192788905.0743532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-1192788905.0743532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-4969953.7711431384</v>
      </c>
      <c r="L2267" s="444">
        <f t="shared" ca="1" si="142"/>
        <v>-1197758858.8454964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-1197758858.8454964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-4990661.911856235</v>
      </c>
      <c r="L2268" s="444">
        <f t="shared" ca="1" si="142"/>
        <v>-1202749520.7573526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-1202749520.7573526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-5011456.3364889687</v>
      </c>
      <c r="L2269" s="444">
        <f t="shared" ca="1" si="142"/>
        <v>-1207760977.0938416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-1207760977.0938416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-5032337.4045576733</v>
      </c>
      <c r="L2270" s="444">
        <f t="shared" ca="1" si="142"/>
        <v>-1212793314.4983993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-1212793314.4983993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-5053305.4770766636</v>
      </c>
      <c r="L2271" s="444">
        <f t="shared" ca="1" si="142"/>
        <v>-1217846619.975476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-1217846619.975476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-5074360.9165644832</v>
      </c>
      <c r="L2272" s="444">
        <f t="shared" ca="1" si="142"/>
        <v>-1222920980.8920405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-1222920980.8920405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-5095504.0870501688</v>
      </c>
      <c r="L2273" s="444">
        <f t="shared" ca="1" si="142"/>
        <v>-1228016484.9790907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-1228016484.9790907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-5116735.3540795445</v>
      </c>
      <c r="L2274" s="444">
        <f t="shared" ca="1" si="142"/>
        <v>-1233133220.3331702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-1233133220.3331702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-5138055.084721542</v>
      </c>
      <c r="L2275" s="444">
        <f t="shared" ca="1" si="142"/>
        <v>-1238271275.4178917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-1238271275.4178917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-5159463.6475745486</v>
      </c>
      <c r="L2276" s="444">
        <f t="shared" ca="1" si="142"/>
        <v>-1243430739.0654664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-1243430739.0654664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-5180961.4127727766</v>
      </c>
      <c r="L2277" s="444">
        <f t="shared" ca="1" si="142"/>
        <v>-1248611700.4782393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-1248611700.4782393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-5202548.7519926634</v>
      </c>
      <c r="L2278" s="444">
        <f t="shared" ca="1" si="142"/>
        <v>-1253814249.230232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-1253814249.230232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-5224226.0384593001</v>
      </c>
      <c r="L2279" s="444">
        <f t="shared" ca="1" si="142"/>
        <v>-1259038475.2686913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-1259038475.2686913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-5245993.6469528805</v>
      </c>
      <c r="L2280" s="444">
        <f t="shared" ca="1" si="142"/>
        <v>-1264284468.9156442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-1264284468.9156442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-5267851.9538151836</v>
      </c>
      <c r="L2281" s="444">
        <f t="shared" ca="1" si="142"/>
        <v>-1269552320.8694594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-1269552320.8694594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-5289801.336956081</v>
      </c>
      <c r="L2282" s="444">
        <f t="shared" ca="1" si="142"/>
        <v>-1274842122.2064154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-1274842122.2064154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-5311842.1758600641</v>
      </c>
      <c r="L2283" s="444">
        <f t="shared" ca="1" si="142"/>
        <v>-1280153964.3822756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-1280153964.3822756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-5333974.8515928145</v>
      </c>
      <c r="L2284" s="444">
        <f t="shared" ca="1" si="142"/>
        <v>-1285487939.2338684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-1285487939.2338684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-5356199.7468077848</v>
      </c>
      <c r="L2285" s="444">
        <f t="shared" ca="1" si="142"/>
        <v>-1290844138.9806762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-1290844138.9806762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-5378517.245752817</v>
      </c>
      <c r="L2286" s="444">
        <f t="shared" ca="1" si="142"/>
        <v>-1296222656.226429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-1296222656.226429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-5400927.7342767874</v>
      </c>
      <c r="L2287" s="444">
        <f t="shared" ca="1" si="142"/>
        <v>-1301623583.9607058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-1301623583.9607058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-5423431.5998362741</v>
      </c>
      <c r="L2288" s="444">
        <f t="shared" ca="1" si="142"/>
        <v>-1307047015.5605421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-1307047015.5605421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-5446029.2315022592</v>
      </c>
      <c r="L2289" s="444">
        <f t="shared" ca="1" si="142"/>
        <v>-1312493044.7920444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-1312493044.7920444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-5468721.0199668519</v>
      </c>
      <c r="L2290" s="444">
        <f t="shared" ca="1" si="142"/>
        <v>-1317961765.8120112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-1317961765.8120112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-5491507.3575500464</v>
      </c>
      <c r="L2291" s="444">
        <f t="shared" ca="1" si="142"/>
        <v>-1323453273.1695614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-1323453273.1695614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-5514388.6382065061</v>
      </c>
      <c r="L2292" s="444">
        <f t="shared" ca="1" si="142"/>
        <v>-1328967661.8077679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-1328967661.8077679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-5537365.2575323656</v>
      </c>
      <c r="L2293" s="444">
        <f t="shared" ca="1" si="142"/>
        <v>-1334505027.0653002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-1334505027.0653002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-5560437.6127720838</v>
      </c>
      <c r="L2294" s="444">
        <f t="shared" ca="1" si="142"/>
        <v>-1340065464.6780722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-1340065464.6780722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-5583606.1028253008</v>
      </c>
      <c r="L2295" s="444">
        <f t="shared" ca="1" si="142"/>
        <v>-1345649070.7808976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-1345649070.7808976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-5606871.1282537403</v>
      </c>
      <c r="L2296" s="444">
        <f t="shared" ca="1" si="142"/>
        <v>-1351255941.9091513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-1351255941.9091513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-5630233.0912881307</v>
      </c>
      <c r="L2297" s="444">
        <f t="shared" ca="1" si="142"/>
        <v>-1356886175.0004394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-1356886175.0004394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-5653692.395835164</v>
      </c>
      <c r="L2298" s="444">
        <f t="shared" ca="1" si="142"/>
        <v>-1362539867.3962746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-1362539867.3962746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-5677249.4474844774</v>
      </c>
      <c r="L2299" s="444">
        <f t="shared" ca="1" si="142"/>
        <v>-1368217116.8437591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-1368217116.8437591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-5700904.653515663</v>
      </c>
      <c r="L2300" s="444">
        <f t="shared" ca="1" si="142"/>
        <v>-1373918021.4972746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-1373918021.4972746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-5724658.422905311</v>
      </c>
      <c r="L2301" s="444">
        <f t="shared" ca="1" si="142"/>
        <v>-1379642679.9201798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-1379642679.9201798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-5748511.1663340824</v>
      </c>
      <c r="L2302" s="444">
        <f t="shared" ca="1" si="142"/>
        <v>-1385391191.086514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-1385391191.086514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-5772463.2961938083</v>
      </c>
      <c r="L2303" s="444">
        <f t="shared" ref="L2303:L2557" ca="1" si="147">I2303-J2303+K2303</f>
        <v>-1391163654.3827078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-1391163654.3827078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-5796515.2265946157</v>
      </c>
      <c r="L2304" s="444">
        <f t="shared" ca="1" si="147"/>
        <v>-1396960169.6093025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-1396960169.6093025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-5820667.3733720938</v>
      </c>
      <c r="L2305" s="444">
        <f t="shared" ca="1" si="147"/>
        <v>-1402780836.9826746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-1402780836.9826746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-5844920.1540944772</v>
      </c>
      <c r="L2306" s="444">
        <f t="shared" ca="1" si="147"/>
        <v>-1408625757.1367691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-1408625757.1367691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-5869273.9880698714</v>
      </c>
      <c r="L2307" s="444">
        <f t="shared" ca="1" si="147"/>
        <v>-1414495031.1248388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-1414495031.1248388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-5893729.2963534947</v>
      </c>
      <c r="L2308" s="444">
        <f t="shared" ca="1" si="147"/>
        <v>-1420388760.4211924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-1420388760.4211924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-5918286.5017549684</v>
      </c>
      <c r="L2309" s="444">
        <f t="shared" ca="1" si="147"/>
        <v>-1426307046.9229474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-1426307046.9229474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-5942946.0288456138</v>
      </c>
      <c r="L2310" s="444">
        <f t="shared" ca="1" si="147"/>
        <v>-1432249992.951793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-1432249992.951793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-5967708.3039658042</v>
      </c>
      <c r="L2311" s="444">
        <f t="shared" ca="1" si="147"/>
        <v>-1438217701.2557588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-1438217701.2557588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-5992573.7552323285</v>
      </c>
      <c r="L2312" s="444">
        <f t="shared" ca="1" si="147"/>
        <v>-1444210275.0109911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-1444210275.0109911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-6017542.8125457959</v>
      </c>
      <c r="L2313" s="444">
        <f t="shared" ca="1" si="147"/>
        <v>-1450227817.8235369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-1450227817.8235369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-6042615.9075980699</v>
      </c>
      <c r="L2314" s="444">
        <f t="shared" ca="1" si="147"/>
        <v>-1456270433.7311349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-1456270433.7311349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-6067793.4738797285</v>
      </c>
      <c r="L2315" s="444">
        <f t="shared" ca="1" si="147"/>
        <v>-1462338227.2050147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-1462338227.2050147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-6093075.9466875615</v>
      </c>
      <c r="L2316" s="444">
        <f t="shared" ca="1" si="147"/>
        <v>-1468431303.1517022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-1468431303.1517022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-6118463.7631320925</v>
      </c>
      <c r="L2317" s="444">
        <f t="shared" ca="1" si="147"/>
        <v>-1474549766.9148343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-1474549766.9148343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-6143957.3621451426</v>
      </c>
      <c r="L2318" s="444">
        <f t="shared" ca="1" si="147"/>
        <v>-1480693724.2769794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-1480693724.2769794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-6169557.1844874145</v>
      </c>
      <c r="L2319" s="444">
        <f t="shared" ca="1" si="147"/>
        <v>-1486863281.4614668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-1486863281.4614668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-6195263.6727561112</v>
      </c>
      <c r="L2320" s="444">
        <f t="shared" ca="1" si="147"/>
        <v>-1493058545.134223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-1493058545.134223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-6221077.271392596</v>
      </c>
      <c r="L2321" s="444">
        <f t="shared" ca="1" si="147"/>
        <v>-1499279622.4056156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-1499279622.4056156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-6246998.4266900644</v>
      </c>
      <c r="L2322" s="444">
        <f t="shared" ca="1" si="147"/>
        <v>-1505526620.8323057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-1505526620.8323057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-6273027.5868012737</v>
      </c>
      <c r="L2323" s="444">
        <f t="shared" ca="1" si="147"/>
        <v>-1511799648.419107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-1511799648.419107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-6299165.2017462794</v>
      </c>
      <c r="L2324" s="444">
        <f t="shared" ca="1" si="147"/>
        <v>-1518098813.6208532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-1518098813.6208532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-6325411.7234202214</v>
      </c>
      <c r="L2325" s="444">
        <f t="shared" ca="1" si="147"/>
        <v>-1524424225.3442733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-1524424225.3442733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-6351767.6056011384</v>
      </c>
      <c r="L2326" s="444">
        <f t="shared" ca="1" si="147"/>
        <v>-1530775992.9498744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-1530775992.9498744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-6378233.3039578097</v>
      </c>
      <c r="L2327" s="444">
        <f t="shared" ca="1" si="147"/>
        <v>-1537154226.2538321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-1537154226.2538321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-6404809.2760576336</v>
      </c>
      <c r="L2328" s="444">
        <f t="shared" ca="1" si="147"/>
        <v>-1543559035.5298898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-1543559035.5298898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-6431495.9813745413</v>
      </c>
      <c r="L2329" s="444">
        <f t="shared" ca="1" si="147"/>
        <v>-1549990531.5112643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-1549990531.5112643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-6458293.8812969346</v>
      </c>
      <c r="L2330" s="444">
        <f t="shared" ca="1" si="147"/>
        <v>-1556448825.3925612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-1556448825.3925612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-6485203.4391356716</v>
      </c>
      <c r="L2331" s="444">
        <f t="shared" ca="1" si="147"/>
        <v>-1562934028.831697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-1562934028.831697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-6512225.120132071</v>
      </c>
      <c r="L2332" s="444">
        <f t="shared" ca="1" si="147"/>
        <v>-1569446253.951829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-1569446253.951829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-6539359.3914659536</v>
      </c>
      <c r="L2333" s="444">
        <f t="shared" ca="1" si="147"/>
        <v>-1575985613.3432949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-1575985613.3432949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-6566606.7222637283</v>
      </c>
      <c r="L2334" s="444">
        <f t="shared" ca="1" si="147"/>
        <v>-1582552220.0655587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-1582552220.0655587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-6593967.5836064946</v>
      </c>
      <c r="L2335" s="444">
        <f t="shared" ca="1" si="147"/>
        <v>-1589146187.6491652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-1589146187.6491652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-6621442.4485381879</v>
      </c>
      <c r="L2336" s="444">
        <f t="shared" ca="1" si="147"/>
        <v>-1595767630.0977035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-1595767630.0977035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-6649031.7920737639</v>
      </c>
      <c r="L2337" s="444">
        <f t="shared" ca="1" si="147"/>
        <v>-1602416661.8897772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-1602416661.8897772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-6676736.0912074046</v>
      </c>
      <c r="L2338" s="444">
        <f t="shared" ca="1" si="147"/>
        <v>-1609093397.9809847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-1609093397.9809847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-6704555.8249207698</v>
      </c>
      <c r="L2339" s="444">
        <f t="shared" ca="1" si="147"/>
        <v>-1615797953.8059053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-1615797953.8059053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-6732491.4741912717</v>
      </c>
      <c r="L2340" s="444">
        <f t="shared" ca="1" si="147"/>
        <v>-1622530445.2800965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-1622530445.2800965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-6760543.5220004022</v>
      </c>
      <c r="L2341" s="444">
        <f t="shared" ca="1" si="147"/>
        <v>-1629290988.8020968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-1629290988.8020968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-6788712.4533420699</v>
      </c>
      <c r="L2342" s="444">
        <f t="shared" ca="1" si="147"/>
        <v>-1636079701.2554388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-1636079701.2554388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-6816998.7552309949</v>
      </c>
      <c r="L2343" s="444">
        <f t="shared" ca="1" si="147"/>
        <v>-1642896700.0106697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-1642896700.0106697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-6845402.9167111237</v>
      </c>
      <c r="L2344" s="444">
        <f t="shared" ca="1" si="147"/>
        <v>-1649742102.9273808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-1649742102.9273808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-6873925.428864087</v>
      </c>
      <c r="L2345" s="444">
        <f t="shared" ca="1" si="147"/>
        <v>-1656616028.3562448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-1656616028.3562448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-6902566.7848176863</v>
      </c>
      <c r="L2346" s="444">
        <f t="shared" ca="1" si="147"/>
        <v>-1663518595.1410625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-1663518595.1410625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-6931327.4797544265</v>
      </c>
      <c r="L2347" s="444">
        <f t="shared" ca="1" si="147"/>
        <v>-1670449922.6208169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-1670449922.6208169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-6960208.0109200701</v>
      </c>
      <c r="L2348" s="444">
        <f t="shared" ca="1" si="147"/>
        <v>-1677410130.631737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-1677410130.631737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-6989208.877632237</v>
      </c>
      <c r="L2349" s="444">
        <f t="shared" ca="1" si="147"/>
        <v>-1684399339.5093691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-1684399339.5093691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-7018330.5812890381</v>
      </c>
      <c r="L2350" s="444">
        <f t="shared" ca="1" si="147"/>
        <v>-1691417670.0906582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-1691417670.0906582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-7047573.6253777426</v>
      </c>
      <c r="L2351" s="444">
        <f t="shared" ca="1" si="147"/>
        <v>-1698465243.7160358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-1698465243.7160358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-7076938.5154834827</v>
      </c>
      <c r="L2352" s="444">
        <f t="shared" ca="1" si="147"/>
        <v>-1705542182.2315192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-1705542182.2315192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-7106425.7592979968</v>
      </c>
      <c r="L2353" s="444">
        <f t="shared" ca="1" si="147"/>
        <v>-1712648607.9908173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-1712648607.9908173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-7136035.8666284056</v>
      </c>
      <c r="L2354" s="444">
        <f t="shared" ca="1" si="147"/>
        <v>-1719784643.8574457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-1719784643.8574457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-7165769.3494060235</v>
      </c>
      <c r="L2355" s="444">
        <f t="shared" ca="1" si="147"/>
        <v>-1726950413.2068517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-1726950413.2068517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-7195626.7216952164</v>
      </c>
      <c r="L2356" s="444">
        <f t="shared" ca="1" si="147"/>
        <v>-1734146039.9285469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-1734146039.9285469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-7225608.4997022785</v>
      </c>
      <c r="L2357" s="444">
        <f t="shared" ca="1" si="147"/>
        <v>-1741371648.4282491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-1741371648.4282491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-7255715.2017843714</v>
      </c>
      <c r="L2358" s="444">
        <f t="shared" ca="1" si="147"/>
        <v>-1748627363.6300335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-1748627363.6300335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-7285947.3484584736</v>
      </c>
      <c r="L2359" s="444">
        <f t="shared" ca="1" si="147"/>
        <v>-1755913310.978492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-1755913310.978492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-7316305.462410382</v>
      </c>
      <c r="L2360" s="444">
        <f t="shared" ca="1" si="147"/>
        <v>-1763229616.4409025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-1763229616.4409025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-7346790.0685037598</v>
      </c>
      <c r="L2361" s="444">
        <f t="shared" ca="1" si="147"/>
        <v>-1770576406.5094063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-1770576406.5094063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-7377401.6937891925</v>
      </c>
      <c r="L2362" s="444">
        <f t="shared" ca="1" si="147"/>
        <v>-1777953808.2031956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-1777953808.2031956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-7408140.8675133148</v>
      </c>
      <c r="L2363" s="444">
        <f t="shared" ca="1" si="147"/>
        <v>-1785361949.070709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-1785361949.070709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-7439008.1211279528</v>
      </c>
      <c r="L2364" s="444">
        <f t="shared" ca="1" si="147"/>
        <v>-1792800957.1918368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-1792800957.1918368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-7470003.9882993205</v>
      </c>
      <c r="L2365" s="444">
        <f t="shared" ca="1" si="147"/>
        <v>-1800270961.1801362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-1800270961.1801362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-7501129.0049172333</v>
      </c>
      <c r="L2366" s="444">
        <f t="shared" ca="1" si="147"/>
        <v>-1807772090.1850533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-1807772090.1850533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-7532383.709104389</v>
      </c>
      <c r="L2367" s="444">
        <f t="shared" ca="1" si="147"/>
        <v>-1815304473.8941576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-1815304473.8941576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-7563768.6412256565</v>
      </c>
      <c r="L2368" s="444">
        <f t="shared" ca="1" si="147"/>
        <v>-1822868242.5353832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-1822868242.5353832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-7595284.3438974302</v>
      </c>
      <c r="L2369" s="444">
        <f t="shared" ca="1" si="147"/>
        <v>-1830463526.8792806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-1830463526.8792806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-7626931.3619970018</v>
      </c>
      <c r="L2370" s="444">
        <f t="shared" ca="1" si="147"/>
        <v>-1838090458.2412775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-1838090458.2412775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-7658710.2426719889</v>
      </c>
      <c r="L2371" s="444">
        <f t="shared" ca="1" si="147"/>
        <v>-1845749168.4839494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-1845749168.4839494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-7690621.5353497891</v>
      </c>
      <c r="L2372" s="444">
        <f t="shared" ca="1" si="147"/>
        <v>-1853439790.0192993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-1853439790.0192993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-7722665.7917470802</v>
      </c>
      <c r="L2373" s="444">
        <f t="shared" ca="1" si="147"/>
        <v>-1861162455.8110464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-1861162455.8110464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-7754843.5658793608</v>
      </c>
      <c r="L2374" s="444">
        <f t="shared" ca="1" si="147"/>
        <v>-1868917299.3769257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-1868917299.3769257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-7787155.4140705233</v>
      </c>
      <c r="L2375" s="444">
        <f t="shared" ca="1" si="147"/>
        <v>-1876704454.7909963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-1876704454.7909963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-7819601.8949624849</v>
      </c>
      <c r="L2376" s="444">
        <f t="shared" ca="1" si="147"/>
        <v>-1884524056.6859589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-1884524056.6859589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-7852183.5695248274</v>
      </c>
      <c r="L2377" s="444">
        <f t="shared" ca="1" si="147"/>
        <v>-1892376240.2554836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-1892376240.2554836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-7884901.0010645147</v>
      </c>
      <c r="L2378" s="444">
        <f t="shared" ca="1" si="147"/>
        <v>-1900261141.2565482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-1900261141.2565482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-7917754.755235618</v>
      </c>
      <c r="L2379" s="444">
        <f t="shared" ca="1" si="147"/>
        <v>-1908178896.0117838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-1908178896.0117838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-7950745.4000490988</v>
      </c>
      <c r="L2380" s="444">
        <f t="shared" ca="1" si="147"/>
        <v>-1916129641.411833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-1916129641.411833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-7983873.5058826376</v>
      </c>
      <c r="L2381" s="444">
        <f t="shared" ca="1" si="147"/>
        <v>-1924113514.9177158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-1924113514.9177158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-8017139.6454904824</v>
      </c>
      <c r="L2382" s="444">
        <f t="shared" ca="1" si="147"/>
        <v>-1932130654.5632062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-1932130654.5632062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-8050544.3940133583</v>
      </c>
      <c r="L2383" s="444">
        <f t="shared" ca="1" si="147"/>
        <v>-1940181198.9572196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-1940181198.9572196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-8084088.3289884152</v>
      </c>
      <c r="L2384" s="444">
        <f t="shared" ca="1" si="147"/>
        <v>-1948265287.2862079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-1948265287.2862079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-8117772.0303591993</v>
      </c>
      <c r="L2385" s="444">
        <f t="shared" ca="1" si="147"/>
        <v>-1956383059.3165672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-1956383059.3165672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-8151596.0804856978</v>
      </c>
      <c r="L2386" s="444">
        <f t="shared" ca="1" si="147"/>
        <v>-1964534655.3970528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-1964534655.3970528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-8185561.0641543865</v>
      </c>
      <c r="L2387" s="444">
        <f t="shared" ca="1" si="147"/>
        <v>-1972720216.4612072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-1972720216.4612072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-8219667.5685883621</v>
      </c>
      <c r="L2388" s="444">
        <f t="shared" ca="1" si="147"/>
        <v>-1980939884.0297954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-1980939884.0297954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-8253916.1834574817</v>
      </c>
      <c r="L2389" s="444">
        <f t="shared" ca="1" si="147"/>
        <v>-1989193800.2132528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-1989193800.2132528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-8288307.5008885544</v>
      </c>
      <c r="L2390" s="444">
        <f t="shared" ca="1" si="147"/>
        <v>-1997482107.7141414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-1997482107.7141414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-8322842.1154755875</v>
      </c>
      <c r="L2391" s="444">
        <f t="shared" ca="1" si="147"/>
        <v>-2005804949.829617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-2005804949.829617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-8357520.6242900696</v>
      </c>
      <c r="L2392" s="444">
        <f t="shared" ca="1" si="147"/>
        <v>-2014162470.453907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-2014162470.453907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-8392343.6268912796</v>
      </c>
      <c r="L2393" s="444">
        <f t="shared" ca="1" si="147"/>
        <v>-2022554814.0807984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-2022554814.0807984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-8427311.7253366616</v>
      </c>
      <c r="L2394" s="444">
        <f t="shared" ca="1" si="147"/>
        <v>-2030982125.8061349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-2030982125.8061349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-8462425.5241922271</v>
      </c>
      <c r="L2395" s="444">
        <f t="shared" ca="1" si="147"/>
        <v>-2039444551.3303273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-2039444551.3303273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-8497685.6305430308</v>
      </c>
      <c r="L2396" s="444">
        <f t="shared" ca="1" si="147"/>
        <v>-2047942236.9608703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-2047942236.9608703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-8533092.6540036257</v>
      </c>
      <c r="L2397" s="444">
        <f t="shared" ca="1" si="147"/>
        <v>-2056475329.6148739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-2056475329.6148739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-8568647.2067286428</v>
      </c>
      <c r="L2398" s="444">
        <f t="shared" ca="1" si="147"/>
        <v>-2065043976.8216026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-2065043976.8216026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-8604349.9034233447</v>
      </c>
      <c r="L2399" s="444">
        <f t="shared" ca="1" si="147"/>
        <v>-2073648326.7250259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-2073648326.7250259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-8640201.3613542747</v>
      </c>
      <c r="L2400" s="444">
        <f t="shared" ca="1" si="147"/>
        <v>-2082288528.0863802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-2082288528.0863802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-8676202.2003599182</v>
      </c>
      <c r="L2401" s="444">
        <f t="shared" ca="1" si="147"/>
        <v>-2090964730.2867401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-2090964730.2867401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-8712353.0428614151</v>
      </c>
      <c r="L2402" s="444">
        <f t="shared" ca="1" si="147"/>
        <v>-2099677083.3296015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-2099677083.3296015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-8748654.5138733387</v>
      </c>
      <c r="L2403" s="444">
        <f t="shared" ca="1" si="147"/>
        <v>-2108425737.8434749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-2108425737.8434749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-8785107.2410144787</v>
      </c>
      <c r="L2404" s="444">
        <f t="shared" ca="1" si="147"/>
        <v>-2117210845.0844893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-2117210845.0844893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-8821711.854518706</v>
      </c>
      <c r="L2405" s="444">
        <f t="shared" ca="1" si="147"/>
        <v>-2126032556.939008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-2126032556.939008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-8858468.987245867</v>
      </c>
      <c r="L2406" s="444">
        <f t="shared" ca="1" si="147"/>
        <v>-2134891025.9262538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-2134891025.9262538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-8895379.2746927235</v>
      </c>
      <c r="L2407" s="444">
        <f t="shared" ca="1" si="147"/>
        <v>-2143786405.2009466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-2143786405.2009466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-8932443.3550039437</v>
      </c>
      <c r="L2408" s="444">
        <f t="shared" ca="1" si="147"/>
        <v>-2152718848.5559506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-2152718848.5559506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-8969661.8689831272</v>
      </c>
      <c r="L2409" s="444">
        <f t="shared" ca="1" si="147"/>
        <v>-2161688510.4249339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-2161688510.4249339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-9007035.4601038918</v>
      </c>
      <c r="L2410" s="444">
        <f t="shared" ca="1" si="147"/>
        <v>-2170695545.8850379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-2170695545.8850379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-9044564.7745209914</v>
      </c>
      <c r="L2411" s="444">
        <f t="shared" ca="1" si="147"/>
        <v>-2179740110.6595588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-2179740110.6595588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-9082250.4610814955</v>
      </c>
      <c r="L2412" s="444">
        <f t="shared" ca="1" si="147"/>
        <v>-2188822361.1206403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-2188822361.1206403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-9120093.1713360008</v>
      </c>
      <c r="L2413" s="444">
        <f t="shared" ca="1" si="147"/>
        <v>-2197942454.2919765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-2197942454.2919765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-9158093.5595499016</v>
      </c>
      <c r="L2414" s="444">
        <f t="shared" ca="1" si="147"/>
        <v>-2207100547.8515263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-2207100547.8515263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-9196252.2827146929</v>
      </c>
      <c r="L2415" s="444">
        <f t="shared" ca="1" si="147"/>
        <v>-2216296800.1342411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-2216296800.1342411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-9234570.0005593374</v>
      </c>
      <c r="L2416" s="444">
        <f t="shared" ca="1" si="147"/>
        <v>-2225531370.1348004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-2225531370.1348004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-9273047.3755616676</v>
      </c>
      <c r="L2417" s="444">
        <f t="shared" ca="1" si="147"/>
        <v>-2234804417.5103621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-2234804417.5103621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-9311685.0729598422</v>
      </c>
      <c r="L2418" s="444">
        <f t="shared" ca="1" si="147"/>
        <v>-2244116102.583322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-2244116102.583322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-9350483.7607638426</v>
      </c>
      <c r="L2419" s="444">
        <f t="shared" ca="1" si="147"/>
        <v>-2253466586.3440857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-2253466586.3440857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-9389444.1097670235</v>
      </c>
      <c r="L2420" s="444">
        <f t="shared" ca="1" si="147"/>
        <v>-2262856030.4538527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-2262856030.4538527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-9428566.7935577184</v>
      </c>
      <c r="L2421" s="444">
        <f t="shared" ca="1" si="147"/>
        <v>-2272284597.2474103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-2272284597.2474103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-9467852.4885308761</v>
      </c>
      <c r="L2422" s="444">
        <f t="shared" ca="1" si="147"/>
        <v>-2281752449.7359414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-2281752449.7359414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-9507301.873899756</v>
      </c>
      <c r="L2423" s="444">
        <f t="shared" ca="1" si="147"/>
        <v>-2291259751.6098413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-2291259751.6098413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-9546915.631707672</v>
      </c>
      <c r="L2424" s="444">
        <f t="shared" ca="1" si="147"/>
        <v>-2300806667.241549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-2300806667.241549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-9586694.4468397871</v>
      </c>
      <c r="L2425" s="444">
        <f t="shared" ca="1" si="147"/>
        <v>-2310393361.6883888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-2310393361.6883888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-9626639.0070349537</v>
      </c>
      <c r="L2426" s="444">
        <f t="shared" ca="1" si="147"/>
        <v>-2320020000.6954236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-2320020000.6954236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-9666750.0028975978</v>
      </c>
      <c r="L2427" s="444">
        <f t="shared" ca="1" si="147"/>
        <v>-2329686750.6983213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-2329686750.6983213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-9707028.1279096715</v>
      </c>
      <c r="L2428" s="444">
        <f t="shared" ca="1" si="147"/>
        <v>-2339393778.826231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-2339393778.826231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-9747474.0784426294</v>
      </c>
      <c r="L2429" s="444">
        <f t="shared" ca="1" si="147"/>
        <v>-2349141252.9046736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-2349141252.9046736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-9788088.553769473</v>
      </c>
      <c r="L2430" s="444">
        <f t="shared" ca="1" si="147"/>
        <v>-2358929341.4584432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-2358929341.4584432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-9828872.2560768463</v>
      </c>
      <c r="L2431" s="444">
        <f t="shared" ca="1" si="147"/>
        <v>-2368758213.71452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-2368758213.71452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-9869825.8904771656</v>
      </c>
      <c r="L2432" s="444">
        <f t="shared" ca="1" si="147"/>
        <v>-2378628039.6049972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-2378628039.6049972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-9910950.1650208216</v>
      </c>
      <c r="L2433" s="444">
        <f t="shared" ca="1" si="147"/>
        <v>-2388538989.7700181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-2388538989.7700181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-9952245.7907084078</v>
      </c>
      <c r="L2434" s="444">
        <f t="shared" ca="1" si="147"/>
        <v>-2398491235.5607266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-2398491235.5607266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-9993713.4815030284</v>
      </c>
      <c r="L2435" s="444">
        <f t="shared" ca="1" si="147"/>
        <v>-2408484949.0422297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-2408484949.0422297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-10035353.954342624</v>
      </c>
      <c r="L2436" s="444">
        <f t="shared" ca="1" si="147"/>
        <v>-2418520302.9965725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-2418520302.9965725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-10077167.929152384</v>
      </c>
      <c r="L2437" s="444">
        <f t="shared" ca="1" si="147"/>
        <v>-2428597470.925725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-2428597470.925725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-10119156.128857188</v>
      </c>
      <c r="L2438" s="444">
        <f t="shared" ca="1" si="147"/>
        <v>-2438716627.0545821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-2438716627.0545821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-10161319.279394092</v>
      </c>
      <c r="L2439" s="444">
        <f t="shared" ca="1" si="147"/>
        <v>-2448877946.3339763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-2448877946.3339763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-10203658.109724902</v>
      </c>
      <c r="L2440" s="444">
        <f t="shared" ca="1" si="147"/>
        <v>-2459081604.4437013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-2459081604.4437013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-10246173.351848755</v>
      </c>
      <c r="L2441" s="444">
        <f t="shared" ca="1" si="147"/>
        <v>-2469327777.7955499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-2469327777.7955499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-10288865.74081479</v>
      </c>
      <c r="L2442" s="444">
        <f t="shared" ca="1" si="147"/>
        <v>-2479616643.5363646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-2479616643.5363646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-10331736.014734853</v>
      </c>
      <c r="L2443" s="444">
        <f t="shared" ca="1" si="147"/>
        <v>-2489948379.5510993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-2489948379.5510993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-10374784.914796246</v>
      </c>
      <c r="L2444" s="444">
        <f t="shared" ca="1" si="147"/>
        <v>-2500323164.4658957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-2500323164.4658957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-10418013.185274566</v>
      </c>
      <c r="L2445" s="444">
        <f t="shared" ca="1" si="147"/>
        <v>-2510741177.6511703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-2510741177.6511703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-10461421.573546542</v>
      </c>
      <c r="L2446" s="444">
        <f t="shared" ca="1" si="147"/>
        <v>-2521202599.2247167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-2521202599.2247167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-10505010.830102986</v>
      </c>
      <c r="L2447" s="444">
        <f t="shared" ca="1" si="147"/>
        <v>-2531707610.0548196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-2531707610.0548196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-10548781.708561748</v>
      </c>
      <c r="L2448" s="444">
        <f t="shared" ca="1" si="147"/>
        <v>-2542256391.7633815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-2542256391.7633815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-10592734.965680756</v>
      </c>
      <c r="L2449" s="444">
        <f t="shared" ca="1" si="147"/>
        <v>-2552849126.7290621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-2552849126.7290621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-10636871.361371092</v>
      </c>
      <c r="L2450" s="444">
        <f t="shared" ca="1" si="147"/>
        <v>-2563485998.0904331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-2563485998.0904331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-10681191.658710137</v>
      </c>
      <c r="L2451" s="444">
        <f t="shared" ca="1" si="147"/>
        <v>-2574167189.7491431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-2574167189.7491431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-10725696.623954764</v>
      </c>
      <c r="L2452" s="444">
        <f t="shared" ca="1" si="147"/>
        <v>-2584892886.3730979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-2584892886.3730979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-10770387.026554575</v>
      </c>
      <c r="L2453" s="444">
        <f t="shared" ca="1" si="147"/>
        <v>-2595663273.3996525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-2595663273.3996525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-10815263.639165219</v>
      </c>
      <c r="L2454" s="444">
        <f t="shared" ca="1" si="147"/>
        <v>-2606478537.0388179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-2606478537.0388179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-10860327.237661742</v>
      </c>
      <c r="L2455" s="444">
        <f t="shared" ca="1" si="147"/>
        <v>-2617338864.2764797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-2617338864.2764797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-10905578.601151999</v>
      </c>
      <c r="L2456" s="444">
        <f t="shared" ca="1" si="147"/>
        <v>-2628244442.8776317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-2628244442.8776317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-10951018.511990132</v>
      </c>
      <c r="L2457" s="444">
        <f t="shared" ca="1" si="147"/>
        <v>-2639195461.3896217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-2639195461.3896217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-10996647.75579009</v>
      </c>
      <c r="L2458" s="444">
        <f t="shared" ca="1" si="147"/>
        <v>-2650192109.145412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-2650192109.145412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-11042467.121439217</v>
      </c>
      <c r="L2459" s="444">
        <f t="shared" ca="1" si="147"/>
        <v>-2661234576.2668509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-2661234576.2668509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-11088477.401111878</v>
      </c>
      <c r="L2460" s="444">
        <f t="shared" ca="1" si="147"/>
        <v>-2672323053.667963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-2672323053.667963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-11134679.390283179</v>
      </c>
      <c r="L2461" s="444">
        <f t="shared" ca="1" si="147"/>
        <v>-2683457733.0582461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-2683457733.0582461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-11181073.887742693</v>
      </c>
      <c r="L2462" s="444">
        <f t="shared" ca="1" si="147"/>
        <v>-2694638806.9459887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-2694638806.9459887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-11227661.695608286</v>
      </c>
      <c r="L2463" s="444">
        <f t="shared" ca="1" si="147"/>
        <v>-2705866468.6415968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-2705866468.6415968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-11274443.619339986</v>
      </c>
      <c r="L2464" s="444">
        <f t="shared" ca="1" si="147"/>
        <v>-2717140912.2609367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-2717140912.2609367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-11321420.467753902</v>
      </c>
      <c r="L2465" s="444">
        <f t="shared" ca="1" si="147"/>
        <v>-2728462332.7286906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-2728462332.7286906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-11368593.053036211</v>
      </c>
      <c r="L2466" s="444">
        <f t="shared" ca="1" si="147"/>
        <v>-2739830925.7817268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-2739830925.7817268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-11415962.190757195</v>
      </c>
      <c r="L2467" s="444">
        <f t="shared" ca="1" si="147"/>
        <v>-2751246887.9724841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-2751246887.9724841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-11463528.69988535</v>
      </c>
      <c r="L2468" s="444">
        <f t="shared" ca="1" si="147"/>
        <v>-2762710416.6723695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-2762710416.6723695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-11511293.40280154</v>
      </c>
      <c r="L2469" s="444">
        <f t="shared" ca="1" si="147"/>
        <v>-2774221710.075171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-2774221710.075171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-11559257.125313213</v>
      </c>
      <c r="L2470" s="444">
        <f t="shared" ca="1" si="147"/>
        <v>-2785780967.2004843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-2785780967.2004843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-11607420.696668684</v>
      </c>
      <c r="L2471" s="444">
        <f t="shared" ca="1" si="147"/>
        <v>-2797388387.8971529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-2797388387.8971529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-11655784.94957147</v>
      </c>
      <c r="L2472" s="444">
        <f t="shared" ca="1" si="147"/>
        <v>-2809044172.8467245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-2809044172.8467245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-11704350.720194686</v>
      </c>
      <c r="L2473" s="444">
        <f t="shared" ca="1" si="147"/>
        <v>-2820748523.5669193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-2820748523.5669193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-11753118.848195497</v>
      </c>
      <c r="L2474" s="444">
        <f t="shared" ca="1" si="147"/>
        <v>-2832501642.4151149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-2832501642.4151149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-11802090.176729646</v>
      </c>
      <c r="L2475" s="444">
        <f t="shared" ca="1" si="147"/>
        <v>-2844303732.5918446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-2844303732.5918446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-11851265.552466018</v>
      </c>
      <c r="L2476" s="444">
        <f t="shared" ca="1" si="147"/>
        <v>-2856154998.1443105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-2856154998.1443105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-11900645.825601293</v>
      </c>
      <c r="L2477" s="444">
        <f t="shared" ca="1" si="147"/>
        <v>-2868055643.9699116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-2868055643.9699116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-11950231.849874631</v>
      </c>
      <c r="L2478" s="444">
        <f t="shared" ca="1" si="147"/>
        <v>-2880005875.8197861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-2880005875.8197861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-12000024.482582442</v>
      </c>
      <c r="L2479" s="444">
        <f t="shared" ca="1" si="147"/>
        <v>-2892005900.3023686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-2892005900.3023686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-12050024.584593203</v>
      </c>
      <c r="L2480" s="444">
        <f t="shared" ca="1" si="147"/>
        <v>-2904055924.8869619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-2904055924.8869619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-12100233.020362342</v>
      </c>
      <c r="L2481" s="444">
        <f t="shared" ca="1" si="147"/>
        <v>-2916156157.9073243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-2916156157.9073243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-12150650.657947185</v>
      </c>
      <c r="L2482" s="444">
        <f t="shared" ca="1" si="147"/>
        <v>-2928306808.5652714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-2928306808.5652714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-12201278.369021963</v>
      </c>
      <c r="L2483" s="444">
        <f t="shared" ca="1" si="147"/>
        <v>-2940508086.9342933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-2940508086.9342933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-12252117.028892888</v>
      </c>
      <c r="L2484" s="444">
        <f t="shared" ca="1" si="147"/>
        <v>-2952760203.9631863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-2952760203.9631863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-12303167.516513277</v>
      </c>
      <c r="L2485" s="444">
        <f t="shared" ca="1" si="147"/>
        <v>-2965063371.4796996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-2965063371.4796996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-12354430.714498749</v>
      </c>
      <c r="L2486" s="444">
        <f t="shared" ca="1" si="147"/>
        <v>-2977417802.1941981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-2977417802.1941981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-12405907.509142492</v>
      </c>
      <c r="L2487" s="444">
        <f t="shared" ca="1" si="147"/>
        <v>-2989823709.7033405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-2989823709.7033405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-12457598.790430585</v>
      </c>
      <c r="L2488" s="444">
        <f t="shared" ca="1" si="147"/>
        <v>-3002281308.4937711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-3002281308.4937711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-12509505.45205738</v>
      </c>
      <c r="L2489" s="444">
        <f t="shared" ca="1" si="147"/>
        <v>-3014790813.9458284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-3014790813.9458284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-12561628.391440952</v>
      </c>
      <c r="L2490" s="444">
        <f t="shared" ca="1" si="147"/>
        <v>-3027352442.3372693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-3027352442.3372693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-12613968.509738622</v>
      </c>
      <c r="L2491" s="444">
        <f t="shared" ca="1" si="147"/>
        <v>-3039966410.8470078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-3039966410.8470078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-12666526.711862532</v>
      </c>
      <c r="L2492" s="444">
        <f t="shared" ca="1" si="147"/>
        <v>-3052632937.5588703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-3052632937.5588703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-12719303.906495294</v>
      </c>
      <c r="L2493" s="444">
        <f t="shared" ca="1" si="147"/>
        <v>-3065352241.4653654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-3065352241.4653654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-12772301.006105689</v>
      </c>
      <c r="L2494" s="444">
        <f t="shared" ca="1" si="147"/>
        <v>-3078124542.4714713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-3078124542.4714713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-12825518.926964464</v>
      </c>
      <c r="L2495" s="444">
        <f t="shared" ca="1" si="147"/>
        <v>-3090950061.3984356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-3090950061.3984356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-12878958.589160148</v>
      </c>
      <c r="L2496" s="444">
        <f t="shared" ca="1" si="147"/>
        <v>-3103829019.9875956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-3103829019.9875956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-12932620.916614981</v>
      </c>
      <c r="L2497" s="444">
        <f t="shared" ca="1" si="147"/>
        <v>-3116761640.9042106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-3116761640.9042106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-12986506.837100876</v>
      </c>
      <c r="L2498" s="444">
        <f t="shared" ca="1" si="147"/>
        <v>-3129748147.7413116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-3129748147.7413116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-13040617.282255465</v>
      </c>
      <c r="L2499" s="444">
        <f t="shared" ca="1" si="147"/>
        <v>-3142788765.0235672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-3142788765.0235672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-13094953.187598197</v>
      </c>
      <c r="L2500" s="444">
        <f t="shared" ca="1" si="147"/>
        <v>-3155883718.2111654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-3155883718.2111654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-13149515.492546523</v>
      </c>
      <c r="L2501" s="444">
        <f t="shared" ca="1" si="147"/>
        <v>-3169033233.703712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-3169033233.703712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-13204305.140432132</v>
      </c>
      <c r="L2502" s="444">
        <f t="shared" ca="1" si="147"/>
        <v>-3182237538.8441443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-3182237538.8441443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-13259323.078517267</v>
      </c>
      <c r="L2503" s="444">
        <f t="shared" ca="1" si="147"/>
        <v>-3195496861.9226618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-3195496861.9226618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-13314570.258011092</v>
      </c>
      <c r="L2504" s="444">
        <f t="shared" ca="1" si="147"/>
        <v>-3208811432.1806726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-3208811432.1806726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-13370047.634086136</v>
      </c>
      <c r="L2505" s="444">
        <f t="shared" ca="1" si="147"/>
        <v>-3222181479.8147588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-3222181479.8147588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-13425756.165894829</v>
      </c>
      <c r="L2506" s="444">
        <f t="shared" ca="1" si="147"/>
        <v>-3235607235.9806538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-3235607235.9806538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-13481696.816586057</v>
      </c>
      <c r="L2507" s="444">
        <f t="shared" ca="1" si="147"/>
        <v>-3249088932.7972398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-3249088932.7972398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-13537870.553321833</v>
      </c>
      <c r="L2508" s="444">
        <f t="shared" ca="1" si="147"/>
        <v>-3262626803.3505616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-3262626803.3505616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-13594278.347294006</v>
      </c>
      <c r="L2509" s="444">
        <f t="shared" ca="1" si="147"/>
        <v>-3276221081.6978555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-3276221081.6978555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-13650921.173741065</v>
      </c>
      <c r="L2510" s="444">
        <f t="shared" ca="1" si="147"/>
        <v>-3289872002.8715963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-3289872002.8715963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-13707800.011964984</v>
      </c>
      <c r="L2511" s="444">
        <f t="shared" ca="1" si="147"/>
        <v>-3303579802.8835611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-3303579802.8835611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-13764915.845348172</v>
      </c>
      <c r="L2512" s="444">
        <f t="shared" ca="1" si="147"/>
        <v>-3317344718.7289095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-3317344718.7289095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-13822269.661370456</v>
      </c>
      <c r="L2513" s="444">
        <f t="shared" ca="1" si="147"/>
        <v>-3331166988.3902798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-3331166988.3902798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-13879862.451626165</v>
      </c>
      <c r="L2514" s="444">
        <f t="shared" ca="1" si="147"/>
        <v>-3345046850.8419061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-3345046850.8419061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-13937695.211841278</v>
      </c>
      <c r="L2515" s="444">
        <f t="shared" ca="1" si="147"/>
        <v>-3358984546.0537472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-3358984546.0537472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-13995768.941890612</v>
      </c>
      <c r="L2516" s="444">
        <f t="shared" ca="1" si="147"/>
        <v>-3372980314.9956379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-3372980314.9956379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-14054084.64581516</v>
      </c>
      <c r="L2517" s="444">
        <f t="shared" ca="1" si="147"/>
        <v>-3387034399.6414533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-3387034399.6414533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-14112643.331839388</v>
      </c>
      <c r="L2518" s="444">
        <f t="shared" ca="1" si="147"/>
        <v>-3401147042.9732928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-3401147042.9732928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-14171446.012388717</v>
      </c>
      <c r="L2519" s="444">
        <f t="shared" ca="1" si="147"/>
        <v>-3415318488.9856815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-3415318488.9856815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-14230493.704107007</v>
      </c>
      <c r="L2520" s="444">
        <f t="shared" ca="1" si="147"/>
        <v>-3429548982.6897883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-3429548982.6897883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-14289787.42787412</v>
      </c>
      <c r="L2521" s="444">
        <f t="shared" ca="1" si="147"/>
        <v>-3443838770.1176624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-3443838770.1176624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-14349328.208823593</v>
      </c>
      <c r="L2522" s="444">
        <f t="shared" ca="1" si="147"/>
        <v>-3458188098.3264861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-3458188098.3264861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-14409117.076360358</v>
      </c>
      <c r="L2523" s="444">
        <f t="shared" ca="1" si="147"/>
        <v>-3472597215.4028463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-3472597215.4028463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-14469155.064178526</v>
      </c>
      <c r="L2524" s="444">
        <f t="shared" ca="1" si="147"/>
        <v>-3487066370.4670248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-3487066370.4670248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-14529443.210279271</v>
      </c>
      <c r="L2525" s="444">
        <f t="shared" ca="1" si="147"/>
        <v>-3501595813.6773043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-3501595813.6773043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-14589982.556988768</v>
      </c>
      <c r="L2526" s="444">
        <f t="shared" ca="1" si="147"/>
        <v>-3516185796.234293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-3516185796.234293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-14650774.150976218</v>
      </c>
      <c r="L2527" s="444">
        <f t="shared" ca="1" si="147"/>
        <v>-3530836570.3852692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-3530836570.3852692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-14711819.043271953</v>
      </c>
      <c r="L2528" s="444">
        <f t="shared" ca="1" si="147"/>
        <v>-3545548389.4285412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-3545548389.4285412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-14773118.289285587</v>
      </c>
      <c r="L2529" s="444">
        <f t="shared" ca="1" si="147"/>
        <v>-3560321507.7178268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-3560321507.7178268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-14834672.948824279</v>
      </c>
      <c r="L2530" s="444">
        <f t="shared" ca="1" si="147"/>
        <v>-3575156180.6666512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-3575156180.6666512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-14896484.086111046</v>
      </c>
      <c r="L2531" s="444">
        <f t="shared" ca="1" si="147"/>
        <v>-3590052664.7527623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-3590052664.7527623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-14958552.769803176</v>
      </c>
      <c r="L2532" s="444">
        <f t="shared" ca="1" si="147"/>
        <v>-3605011217.5225654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-3605011217.5225654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-15020880.073010691</v>
      </c>
      <c r="L2533" s="444">
        <f t="shared" ca="1" si="147"/>
        <v>-3620032097.5955763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-3620032097.5955763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-15083467.0733149</v>
      </c>
      <c r="L2534" s="444">
        <f t="shared" ca="1" si="147"/>
        <v>-3635115564.668891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-3635115564.668891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-15146314.852787046</v>
      </c>
      <c r="L2535" s="444">
        <f t="shared" ca="1" si="147"/>
        <v>-3650261879.521678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-3650261879.521678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-15209424.498006992</v>
      </c>
      <c r="L2536" s="444">
        <f t="shared" ca="1" si="147"/>
        <v>-3665471304.0196848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-3665471304.0196848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-15272797.100082019</v>
      </c>
      <c r="L2537" s="444">
        <f t="shared" ca="1" si="147"/>
        <v>-3680744101.1197667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-3680744101.1197667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-15336433.754665695</v>
      </c>
      <c r="L2538" s="444">
        <f t="shared" ca="1" si="147"/>
        <v>-3696080534.8744326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-3696080534.8744326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-15400335.561976802</v>
      </c>
      <c r="L2539" s="444">
        <f t="shared" ca="1" si="147"/>
        <v>-3711480870.4364095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-3711480870.4364095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-15464503.626818372</v>
      </c>
      <c r="L2540" s="444">
        <f t="shared" ca="1" si="147"/>
        <v>-3726945374.0632277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-3726945374.0632277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-15528939.058596782</v>
      </c>
      <c r="L2541" s="444">
        <f t="shared" ca="1" si="147"/>
        <v>-3742474313.1218243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-3742474313.1218243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-15593642.971340932</v>
      </c>
      <c r="L2542" s="444">
        <f t="shared" ca="1" si="147"/>
        <v>-3758067956.0931654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-3758067956.0931654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-15658616.483721521</v>
      </c>
      <c r="L2543" s="444">
        <f t="shared" ca="1" si="147"/>
        <v>-3773726572.5768871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-3773726572.5768871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-15723860.719070366</v>
      </c>
      <c r="L2544" s="444">
        <f t="shared" ca="1" si="147"/>
        <v>-3789450433.2959576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-3789450433.2959576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-15789376.805399826</v>
      </c>
      <c r="L2545" s="444">
        <f t="shared" ca="1" si="147"/>
        <v>-3805239810.1013575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-3805239810.1013575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-15855165.875422323</v>
      </c>
      <c r="L2546" s="444">
        <f t="shared" ca="1" si="147"/>
        <v>-3821094975.9767799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-3821094975.9767799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-15921229.066569917</v>
      </c>
      <c r="L2547" s="444">
        <f t="shared" ca="1" si="147"/>
        <v>-3837016205.0433497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-3837016205.0433497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-15987567.521013957</v>
      </c>
      <c r="L2548" s="444">
        <f t="shared" ca="1" si="147"/>
        <v>-3853003772.5643635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-3853003772.5643635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-16054182.385684848</v>
      </c>
      <c r="L2549" s="444">
        <f t="shared" ca="1" si="147"/>
        <v>-3869057954.9500484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-3869057954.9500484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-16121074.81229187</v>
      </c>
      <c r="L2550" s="444">
        <f t="shared" ca="1" si="147"/>
        <v>-3885179029.7623405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-3885179029.7623405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-16188245.957343087</v>
      </c>
      <c r="L2551" s="444">
        <f t="shared" ca="1" si="147"/>
        <v>-3901367275.7196836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-3901367275.7196836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-16255696.982165348</v>
      </c>
      <c r="L2552" s="444">
        <f t="shared" ca="1" si="147"/>
        <v>-3917622972.701849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-3917622972.701849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-16323429.052924369</v>
      </c>
      <c r="L2553" s="444">
        <f t="shared" ca="1" si="147"/>
        <v>-3933946401.7547731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-3933946401.7547731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-16391443.340644889</v>
      </c>
      <c r="L2554" s="444">
        <f t="shared" ca="1" si="147"/>
        <v>-3950337845.095418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-3950337845.095418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-16459741.021230908</v>
      </c>
      <c r="L2555" s="444">
        <f t="shared" ca="1" si="147"/>
        <v>-3966797586.1166487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-3966797586.1166487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-16528323.275486035</v>
      </c>
      <c r="L2556" s="444">
        <f t="shared" ca="1" si="147"/>
        <v>-3983325909.3921347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-3983325909.3921347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-16597191.289133893</v>
      </c>
      <c r="L2557" s="444">
        <f t="shared" ca="1" si="147"/>
        <v>-3999923100.6812687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-3999923100.6812687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-16666346.252838619</v>
      </c>
      <c r="L2558" s="444">
        <f t="shared" ref="L2558:L2812" ca="1" si="152">I2558-J2558+K2558</f>
        <v>-4016589446.9341073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-4016589446.9341073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-16735789.362225447</v>
      </c>
      <c r="L2559" s="444">
        <f t="shared" ca="1" si="152"/>
        <v>-4033325236.2963328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-4033325236.2963328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-16805521.817901388</v>
      </c>
      <c r="L2560" s="444">
        <f t="shared" ca="1" si="152"/>
        <v>-4050130758.1142344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-4050130758.1142344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-16875544.825475976</v>
      </c>
      <c r="L2561" s="444">
        <f t="shared" ca="1" si="152"/>
        <v>-4067006302.9397106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-4067006302.9397106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-16945859.595582128</v>
      </c>
      <c r="L2562" s="444">
        <f t="shared" ca="1" si="152"/>
        <v>-4083952162.5352926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-4083952162.5352926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-17016467.343897056</v>
      </c>
      <c r="L2563" s="444">
        <f t="shared" ca="1" si="152"/>
        <v>-4100968629.8791895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-4100968629.8791895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-17087369.291163288</v>
      </c>
      <c r="L2564" s="444">
        <f t="shared" ca="1" si="152"/>
        <v>-4118055999.1703529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-4118055999.1703529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-17158566.663209807</v>
      </c>
      <c r="L2565" s="444">
        <f t="shared" ca="1" si="152"/>
        <v>-4135214565.8335629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-4135214565.8335629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-17230060.690973181</v>
      </c>
      <c r="L2566" s="444">
        <f t="shared" ca="1" si="152"/>
        <v>-4152444626.5245361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-4152444626.5245361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-17301852.610518899</v>
      </c>
      <c r="L2567" s="444">
        <f t="shared" ca="1" si="152"/>
        <v>-4169746479.1350551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-4169746479.1350551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-17373943.663062729</v>
      </c>
      <c r="L2568" s="444">
        <f t="shared" ca="1" si="152"/>
        <v>-4187120422.7981176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-4187120422.7981176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-17446335.094992153</v>
      </c>
      <c r="L2569" s="444">
        <f t="shared" ca="1" si="152"/>
        <v>-4204566757.8931098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-4204566757.8931098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-17519028.157887958</v>
      </c>
      <c r="L2570" s="444">
        <f t="shared" ca="1" si="152"/>
        <v>-4222085786.0509977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-4222085786.0509977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-17592024.108545825</v>
      </c>
      <c r="L2571" s="444">
        <f t="shared" ca="1" si="152"/>
        <v>-4239677810.1595435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-4239677810.1595435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-17665324.208998099</v>
      </c>
      <c r="L2572" s="444">
        <f t="shared" ca="1" si="152"/>
        <v>-4257343134.3685417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-4257343134.3685417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-17738929.726535589</v>
      </c>
      <c r="L2573" s="444">
        <f t="shared" ca="1" si="152"/>
        <v>-4275082064.0950775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-4275082064.0950775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-17812841.933729488</v>
      </c>
      <c r="L2574" s="444">
        <f t="shared" ca="1" si="152"/>
        <v>-4292894906.0288072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-4292894906.0288072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-17887062.108453363</v>
      </c>
      <c r="L2575" s="444">
        <f t="shared" ca="1" si="152"/>
        <v>-4310781968.1372604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-4310781968.1372604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-17961591.533905253</v>
      </c>
      <c r="L2576" s="444">
        <f t="shared" ca="1" si="152"/>
        <v>-4328743559.6711655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-4328743559.6711655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-18036431.498629857</v>
      </c>
      <c r="L2577" s="444">
        <f t="shared" ca="1" si="152"/>
        <v>-4346779991.169795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-4346779991.169795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-18111583.296540812</v>
      </c>
      <c r="L2578" s="444">
        <f t="shared" ca="1" si="152"/>
        <v>-4364891574.4663363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-4364891574.4663363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-18187048.226943068</v>
      </c>
      <c r="L2579" s="444">
        <f t="shared" ca="1" si="152"/>
        <v>-4383078622.6932793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-4383078622.6932793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-18262827.59455533</v>
      </c>
      <c r="L2580" s="444">
        <f t="shared" ca="1" si="152"/>
        <v>-4401341450.2878342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-4401341450.2878342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-18338922.709532641</v>
      </c>
      <c r="L2581" s="444">
        <f t="shared" ca="1" si="152"/>
        <v>-4419680372.9973669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-4419680372.9973669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-18415334.887489028</v>
      </c>
      <c r="L2582" s="444">
        <f t="shared" ca="1" si="152"/>
        <v>-4438095707.8848562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-4438095707.8848562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-18492065.449520234</v>
      </c>
      <c r="L2583" s="444">
        <f t="shared" ca="1" si="152"/>
        <v>-4456587773.3343763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-4456587773.3343763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-18569115.722226568</v>
      </c>
      <c r="L2584" s="444">
        <f t="shared" ca="1" si="152"/>
        <v>-4475156889.0566025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-4475156889.0566025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-18646487.037735842</v>
      </c>
      <c r="L2585" s="444">
        <f t="shared" ca="1" si="152"/>
        <v>-4493803376.0943384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-4493803376.0943384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-18724180.733726408</v>
      </c>
      <c r="L2586" s="444">
        <f t="shared" ca="1" si="152"/>
        <v>-4512527556.8280649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-4512527556.8280649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-18802198.153450269</v>
      </c>
      <c r="L2587" s="444">
        <f t="shared" ca="1" si="152"/>
        <v>-4531329754.9815149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-4531329754.9815149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-18880540.645756312</v>
      </c>
      <c r="L2588" s="444">
        <f t="shared" ca="1" si="152"/>
        <v>-4550210295.6272717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-4550210295.6272717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-18959209.56511363</v>
      </c>
      <c r="L2589" s="444">
        <f t="shared" ca="1" si="152"/>
        <v>-4569169505.1923857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-4569169505.1923857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-19038206.27163494</v>
      </c>
      <c r="L2590" s="444">
        <f t="shared" ca="1" si="152"/>
        <v>-4588207711.4640207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-4588207711.4640207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-19117532.131100085</v>
      </c>
      <c r="L2591" s="444">
        <f t="shared" ca="1" si="152"/>
        <v>-4607325243.5951204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-4607325243.5951204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-19197188.514979668</v>
      </c>
      <c r="L2592" s="444">
        <f t="shared" ca="1" si="152"/>
        <v>-4626522432.1100998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-4626522432.1100998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-19277176.800458748</v>
      </c>
      <c r="L2593" s="444">
        <f t="shared" ca="1" si="152"/>
        <v>-4645799608.9105587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-4645799608.9105587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-19357498.370460659</v>
      </c>
      <c r="L2594" s="444">
        <f t="shared" ca="1" si="152"/>
        <v>-4665157107.2810192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-4665157107.2810192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-19438154.613670912</v>
      </c>
      <c r="L2595" s="444">
        <f t="shared" ca="1" si="152"/>
        <v>-4684595261.8946905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-4684595261.8946905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-19519146.92456121</v>
      </c>
      <c r="L2596" s="444">
        <f t="shared" ca="1" si="152"/>
        <v>-4704114408.819252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-4704114408.819252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-19600476.70341355</v>
      </c>
      <c r="L2597" s="444">
        <f t="shared" ca="1" si="152"/>
        <v>-4723714885.522666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-4723714885.522666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-19682145.356344443</v>
      </c>
      <c r="L2598" s="444">
        <f t="shared" ca="1" si="152"/>
        <v>-4743397030.8790102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-4743397030.8790102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-19764154.295329209</v>
      </c>
      <c r="L2599" s="444">
        <f t="shared" ca="1" si="152"/>
        <v>-4763161185.1743393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-4763161185.1743393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-19846504.938226413</v>
      </c>
      <c r="L2600" s="444">
        <f t="shared" ca="1" si="152"/>
        <v>-4783007690.112566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-4783007690.112566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-19929198.708802357</v>
      </c>
      <c r="L2601" s="444">
        <f t="shared" ca="1" si="152"/>
        <v>-4802936888.8213682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-4802936888.8213682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-20012237.0367557</v>
      </c>
      <c r="L2602" s="444">
        <f t="shared" ca="1" si="152"/>
        <v>-4822949125.8581238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-4822949125.8581238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-20095621.357742183</v>
      </c>
      <c r="L2603" s="444">
        <f t="shared" ca="1" si="152"/>
        <v>-4843044747.2158661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-4843044747.2158661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-20179353.113399442</v>
      </c>
      <c r="L2604" s="444">
        <f t="shared" ca="1" si="152"/>
        <v>-4863224100.3292656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-4863224100.3292656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-20263433.751371939</v>
      </c>
      <c r="L2605" s="444">
        <f t="shared" ca="1" si="152"/>
        <v>-4883487534.0806379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-4883487534.0806379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-20347864.725335993</v>
      </c>
      <c r="L2606" s="444">
        <f t="shared" ca="1" si="152"/>
        <v>-4903835398.805974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-4903835398.805974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-20432647.49502489</v>
      </c>
      <c r="L2607" s="444">
        <f t="shared" ca="1" si="152"/>
        <v>-4924268046.3009987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-4924268046.3009987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-20517783.526254162</v>
      </c>
      <c r="L2608" s="444">
        <f t="shared" ca="1" si="152"/>
        <v>-4944785829.8272524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-4944785829.8272524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-20603274.290946886</v>
      </c>
      <c r="L2609" s="444">
        <f t="shared" ca="1" si="152"/>
        <v>-4965389104.1181993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-4965389104.1181993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-20689121.267159164</v>
      </c>
      <c r="L2610" s="444">
        <f t="shared" ca="1" si="152"/>
        <v>-4986078225.3853588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-4986078225.3853588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-20775325.93910566</v>
      </c>
      <c r="L2611" s="444">
        <f t="shared" ca="1" si="152"/>
        <v>-5006853551.3244648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-5006853551.3244648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-20861889.797185268</v>
      </c>
      <c r="L2612" s="444">
        <f t="shared" ca="1" si="152"/>
        <v>-5027715441.1216497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-5027715441.1216497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-20948814.338006873</v>
      </c>
      <c r="L2613" s="444">
        <f t="shared" ca="1" si="152"/>
        <v>-5048664255.4596567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-5048664255.4596567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-21036101.064415235</v>
      </c>
      <c r="L2614" s="444">
        <f t="shared" ca="1" si="152"/>
        <v>-5069700356.5240717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-5069700356.5240717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-21123751.485516965</v>
      </c>
      <c r="L2615" s="444">
        <f t="shared" ca="1" si="152"/>
        <v>-5090824108.0095882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-5090824108.0095882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-21211767.116706617</v>
      </c>
      <c r="L2616" s="444">
        <f t="shared" ca="1" si="152"/>
        <v>-5112035875.1262951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-5112035875.1262951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-21300149.479692895</v>
      </c>
      <c r="L2617" s="444">
        <f t="shared" ca="1" si="152"/>
        <v>-5133336024.6059875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-5133336024.6059875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-21388900.102524947</v>
      </c>
      <c r="L2618" s="444">
        <f t="shared" ca="1" si="152"/>
        <v>-5154724924.7085123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-5154724924.7085123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-21478020.519618802</v>
      </c>
      <c r="L2619" s="444">
        <f t="shared" ca="1" si="152"/>
        <v>-5176202945.2281313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-5176202945.2281313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-21567512.271783881</v>
      </c>
      <c r="L2620" s="444">
        <f t="shared" ca="1" si="152"/>
        <v>-5197770457.4999151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-5197770457.4999151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-21657376.906249646</v>
      </c>
      <c r="L2621" s="444">
        <f t="shared" ca="1" si="152"/>
        <v>-5219427834.4061651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-5219427834.4061651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-21747615.976692356</v>
      </c>
      <c r="L2622" s="444">
        <f t="shared" ca="1" si="152"/>
        <v>-5241175450.3828573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-5241175450.3828573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-21838231.043261904</v>
      </c>
      <c r="L2623" s="444">
        <f t="shared" ca="1" si="152"/>
        <v>-5263013681.4261189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-5263013681.4261189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-21929223.67260883</v>
      </c>
      <c r="L2624" s="444">
        <f t="shared" ca="1" si="152"/>
        <v>-5284942905.0987272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-5284942905.0987272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-22020595.437911361</v>
      </c>
      <c r="L2625" s="444">
        <f t="shared" ca="1" si="152"/>
        <v>-5306963500.5366383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-5306963500.5366383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-22112347.918902658</v>
      </c>
      <c r="L2626" s="444">
        <f t="shared" ca="1" si="152"/>
        <v>-5329075848.4555407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-5329075848.4555407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-22204482.701898087</v>
      </c>
      <c r="L2627" s="444">
        <f t="shared" ca="1" si="152"/>
        <v>-5351280331.1574383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-5351280331.1574383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-22297001.37982266</v>
      </c>
      <c r="L2628" s="444">
        <f t="shared" ca="1" si="152"/>
        <v>-5373577332.537261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-5373577332.537261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-22389905.552238587</v>
      </c>
      <c r="L2629" s="444">
        <f t="shared" ca="1" si="152"/>
        <v>-5395967238.0894995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-5395967238.0894995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-22483196.825372916</v>
      </c>
      <c r="L2630" s="444">
        <f t="shared" ca="1" si="152"/>
        <v>-5418450434.9148722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-5418450434.9148722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-22576876.8121453</v>
      </c>
      <c r="L2631" s="444">
        <f t="shared" ca="1" si="152"/>
        <v>-5441027311.7270174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-5441027311.7270174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-22670947.132195905</v>
      </c>
      <c r="L2632" s="444">
        <f t="shared" ca="1" si="152"/>
        <v>-5463698258.8592129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-5463698258.8592129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-22765409.411913387</v>
      </c>
      <c r="L2633" s="444">
        <f t="shared" ca="1" si="152"/>
        <v>-5486463668.2711258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-5486463668.2711258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-22860265.284463026</v>
      </c>
      <c r="L2634" s="444">
        <f t="shared" ca="1" si="152"/>
        <v>-5509323933.5555887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-5509323933.5555887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-22955516.389814954</v>
      </c>
      <c r="L2635" s="444">
        <f t="shared" ca="1" si="152"/>
        <v>-5532279449.9454041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-5532279449.9454041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-23051164.374772515</v>
      </c>
      <c r="L2636" s="444">
        <f t="shared" ca="1" si="152"/>
        <v>-5555330614.3201761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-5555330614.3201761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-23147210.893000733</v>
      </c>
      <c r="L2637" s="444">
        <f t="shared" ca="1" si="152"/>
        <v>-5578477825.2131767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-5578477825.2131767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-23243657.605054904</v>
      </c>
      <c r="L2638" s="444">
        <f t="shared" ca="1" si="152"/>
        <v>-5601721482.8182316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-5601721482.8182316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-23340506.178409297</v>
      </c>
      <c r="L2639" s="444">
        <f t="shared" ca="1" si="152"/>
        <v>-5625061988.9966412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-5625061988.9966412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-23437758.287486006</v>
      </c>
      <c r="L2640" s="444">
        <f t="shared" ca="1" si="152"/>
        <v>-5648499747.2841272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-5648499747.2841272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-23535415.613683864</v>
      </c>
      <c r="L2641" s="444">
        <f t="shared" ca="1" si="152"/>
        <v>-5672035162.8978109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-5672035162.8978109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-23633479.845407546</v>
      </c>
      <c r="L2642" s="444">
        <f t="shared" ca="1" si="152"/>
        <v>-5695668642.7432184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-5695668642.7432184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-23731952.678096741</v>
      </c>
      <c r="L2643" s="444">
        <f t="shared" ca="1" si="152"/>
        <v>-5719400595.4213152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-5719400595.4213152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-23830835.81425548</v>
      </c>
      <c r="L2644" s="444">
        <f t="shared" ca="1" si="152"/>
        <v>-5743231431.2355709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-5743231431.2355709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-23930130.963481545</v>
      </c>
      <c r="L2645" s="444">
        <f t="shared" ca="1" si="152"/>
        <v>-5767161562.1990528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-5767161562.1990528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-24029839.842496052</v>
      </c>
      <c r="L2646" s="444">
        <f t="shared" ca="1" si="152"/>
        <v>-5791191402.0415487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-5791191402.0415487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-24129964.175173119</v>
      </c>
      <c r="L2647" s="444">
        <f t="shared" ca="1" si="152"/>
        <v>-5815321366.2167215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-5815321366.2167215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-24230505.692569673</v>
      </c>
      <c r="L2648" s="444">
        <f t="shared" ca="1" si="152"/>
        <v>-5839551871.9092913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-5839551871.9092913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-24331466.13295538</v>
      </c>
      <c r="L2649" s="444">
        <f t="shared" ca="1" si="152"/>
        <v>-5863883338.0422468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-5863883338.0422468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-24432847.241842695</v>
      </c>
      <c r="L2650" s="444">
        <f t="shared" ca="1" si="152"/>
        <v>-5888316185.2840891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-5888316185.2840891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-24534650.772017039</v>
      </c>
      <c r="L2651" s="444">
        <f t="shared" ca="1" si="152"/>
        <v>-5912850836.0561066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-5912850836.0561066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-24636878.483567111</v>
      </c>
      <c r="L2652" s="444">
        <f t="shared" ca="1" si="152"/>
        <v>-5937487714.5396738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-5937487714.5396738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-24739532.143915307</v>
      </c>
      <c r="L2653" s="444">
        <f t="shared" ca="1" si="152"/>
        <v>-5962227246.683589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-5962227246.683589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-24842613.527848288</v>
      </c>
      <c r="L2654" s="444">
        <f t="shared" ca="1" si="152"/>
        <v>-5987069860.2114372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-5987069860.2114372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-24946124.417547654</v>
      </c>
      <c r="L2655" s="444">
        <f t="shared" ca="1" si="152"/>
        <v>-6012015984.6289845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-6012015984.6289845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-25050066.602620769</v>
      </c>
      <c r="L2656" s="444">
        <f t="shared" ca="1" si="152"/>
        <v>-6037066051.2316055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-6037066051.2316055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-25154441.880131688</v>
      </c>
      <c r="L2657" s="444">
        <f t="shared" ca="1" si="152"/>
        <v>-6062220493.1117373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-6062220493.1117373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-25259252.054632239</v>
      </c>
      <c r="L2658" s="444">
        <f t="shared" ca="1" si="152"/>
        <v>-6087479745.1663694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-6087479745.1663694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-25364498.938193206</v>
      </c>
      <c r="L2659" s="444">
        <f t="shared" ca="1" si="152"/>
        <v>-6112844244.1045628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-6112844244.1045628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-25470184.350435678</v>
      </c>
      <c r="L2660" s="444">
        <f t="shared" ca="1" si="152"/>
        <v>-6138314428.454998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-6138314428.454998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-25576310.11856249</v>
      </c>
      <c r="L2661" s="444">
        <f t="shared" ca="1" si="152"/>
        <v>-6163890738.5735607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-6163890738.5735607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-25682878.077389836</v>
      </c>
      <c r="L2662" s="444">
        <f t="shared" ca="1" si="152"/>
        <v>-6189573616.6509504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-6189573616.6509504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-25789890.069378961</v>
      </c>
      <c r="L2663" s="444">
        <f t="shared" ca="1" si="152"/>
        <v>-6215363506.7203293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-6215363506.7203293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-25897347.94466804</v>
      </c>
      <c r="L2664" s="444">
        <f t="shared" ca="1" si="152"/>
        <v>-6241260854.6649971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-6241260854.6649971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-26005253.561104156</v>
      </c>
      <c r="L2665" s="444">
        <f t="shared" ca="1" si="152"/>
        <v>-6267266108.2261009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-6267266108.2261009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-26113608.78427542</v>
      </c>
      <c r="L2666" s="444">
        <f t="shared" ca="1" si="152"/>
        <v>-6293379717.010376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-6293379717.010376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-26222415.487543233</v>
      </c>
      <c r="L2667" s="444">
        <f t="shared" ca="1" si="152"/>
        <v>-6319602132.4979191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-6319602132.4979191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-26331675.552074663</v>
      </c>
      <c r="L2668" s="444">
        <f t="shared" ca="1" si="152"/>
        <v>-6345933808.0499935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-6345933808.0499935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-26441390.866874974</v>
      </c>
      <c r="L2669" s="444">
        <f t="shared" ca="1" si="152"/>
        <v>-6372375198.9168682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-6372375198.9168682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-26551563.328820284</v>
      </c>
      <c r="L2670" s="444">
        <f t="shared" ca="1" si="152"/>
        <v>-6398926762.2456884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-6398926762.2456884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-26662194.842690367</v>
      </c>
      <c r="L2671" s="444">
        <f t="shared" ca="1" si="152"/>
        <v>-6425588957.0883789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-6425588957.0883789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-26773287.321201578</v>
      </c>
      <c r="L2672" s="444">
        <f t="shared" ca="1" si="152"/>
        <v>-6452362244.4095802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-6452362244.4095802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-26884842.685039919</v>
      </c>
      <c r="L2673" s="444">
        <f t="shared" ca="1" si="152"/>
        <v>-6479247087.0946198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-6479247087.0946198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-26996862.862894248</v>
      </c>
      <c r="L2674" s="444">
        <f t="shared" ca="1" si="152"/>
        <v>-6506243949.9575138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-6506243949.9575138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-27109349.791489642</v>
      </c>
      <c r="L2675" s="444">
        <f t="shared" ca="1" si="152"/>
        <v>-6533353299.7490034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-6533353299.7490034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-27222305.415620849</v>
      </c>
      <c r="L2676" s="444">
        <f t="shared" ca="1" si="152"/>
        <v>-6560575605.1646242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-6560575605.1646242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-27335731.688185934</v>
      </c>
      <c r="L2677" s="444">
        <f t="shared" ca="1" si="152"/>
        <v>-6587911336.8528099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-6587911336.8528099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-27449630.570220042</v>
      </c>
      <c r="L2678" s="444">
        <f t="shared" ca="1" si="152"/>
        <v>-6615360967.4230299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-6615360967.4230299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-27564004.03092929</v>
      </c>
      <c r="L2679" s="444">
        <f t="shared" ca="1" si="152"/>
        <v>-6642924971.4539595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-6642924971.4539595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-27678854.047724832</v>
      </c>
      <c r="L2680" s="444">
        <f t="shared" ca="1" si="152"/>
        <v>-6670603825.5016842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-6670603825.5016842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-27794182.606257018</v>
      </c>
      <c r="L2681" s="444">
        <f t="shared" ca="1" si="152"/>
        <v>-6698398008.1079416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-6698398008.1079416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-27909991.700449757</v>
      </c>
      <c r="L2682" s="444">
        <f t="shared" ca="1" si="152"/>
        <v>-6726307999.8083916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-6726307999.8083916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-28026283.332534969</v>
      </c>
      <c r="L2683" s="444">
        <f t="shared" ca="1" si="152"/>
        <v>-6754334283.1409264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-6754334283.1409264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-28143059.513087194</v>
      </c>
      <c r="L2684" s="444">
        <f t="shared" ca="1" si="152"/>
        <v>-6782477342.6540136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-6782477342.6540136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-28260322.26105839</v>
      </c>
      <c r="L2685" s="444">
        <f t="shared" ca="1" si="152"/>
        <v>-6810737664.9150724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-6810737664.9150724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-28378073.603812803</v>
      </c>
      <c r="L2686" s="444">
        <f t="shared" ca="1" si="152"/>
        <v>-6839115738.5188856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-6839115738.5188856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-28496315.577162024</v>
      </c>
      <c r="L2687" s="444">
        <f t="shared" ca="1" si="152"/>
        <v>-6867612054.0960474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-6867612054.0960474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-28615050.225400195</v>
      </c>
      <c r="L2688" s="444">
        <f t="shared" ca="1" si="152"/>
        <v>-6896227104.3214474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-6896227104.3214474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-28734279.601339363</v>
      </c>
      <c r="L2689" s="444">
        <f t="shared" ca="1" si="152"/>
        <v>-6924961383.9227867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-6924961383.9227867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-28854005.766344946</v>
      </c>
      <c r="L2690" s="444">
        <f t="shared" ca="1" si="152"/>
        <v>-6953815389.6891317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-6953815389.6891317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-28974230.790371381</v>
      </c>
      <c r="L2691" s="444">
        <f t="shared" ca="1" si="152"/>
        <v>-6982789620.4795027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-6982789620.4795027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-29094956.751997922</v>
      </c>
      <c r="L2692" s="444">
        <f t="shared" ca="1" si="152"/>
        <v>-7011884577.2315006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-7011884577.2315006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-29216185.738464586</v>
      </c>
      <c r="L2693" s="444">
        <f t="shared" ca="1" si="152"/>
        <v>-7041100762.969965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-7041100762.969965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-29337919.845708188</v>
      </c>
      <c r="L2694" s="444">
        <f t="shared" ca="1" si="152"/>
        <v>-7070438682.8156729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-7070438682.8156729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-29460161.178398635</v>
      </c>
      <c r="L2695" s="444">
        <f t="shared" ca="1" si="152"/>
        <v>-7099898843.994072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-7099898843.994072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-29582911.849975299</v>
      </c>
      <c r="L2696" s="444">
        <f t="shared" ca="1" si="152"/>
        <v>-7129481755.8440475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-7129481755.8440475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-29706173.982683532</v>
      </c>
      <c r="L2697" s="444">
        <f t="shared" ca="1" si="152"/>
        <v>-7159187929.8267307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-7159187929.8267307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-29829949.707611378</v>
      </c>
      <c r="L2698" s="444">
        <f t="shared" ca="1" si="152"/>
        <v>-7189017879.5343418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-7189017879.5343418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-29954241.164726421</v>
      </c>
      <c r="L2699" s="444">
        <f t="shared" ca="1" si="152"/>
        <v>-7218972120.6990681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-7218972120.6990681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-30079050.502912782</v>
      </c>
      <c r="L2700" s="444">
        <f t="shared" ca="1" si="152"/>
        <v>-7249051171.2019806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-7249051171.2019806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-30204379.88000825</v>
      </c>
      <c r="L2701" s="444">
        <f t="shared" ca="1" si="152"/>
        <v>-7279255551.0819893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-7279255551.0819893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-30330231.462841623</v>
      </c>
      <c r="L2702" s="444">
        <f t="shared" ca="1" si="152"/>
        <v>-7309585782.5448313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-7309585782.5448313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-30456607.427270129</v>
      </c>
      <c r="L2703" s="444">
        <f t="shared" ca="1" si="152"/>
        <v>-7340042389.9721012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-7340042389.9721012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-30583509.958217088</v>
      </c>
      <c r="L2704" s="444">
        <f t="shared" ca="1" si="152"/>
        <v>-7370625899.9303179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-7370625899.9303179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-30710941.249709658</v>
      </c>
      <c r="L2705" s="444">
        <f t="shared" ca="1" si="152"/>
        <v>-7401336841.180028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-7401336841.180028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-30838903.504916783</v>
      </c>
      <c r="L2706" s="444">
        <f t="shared" ca="1" si="152"/>
        <v>-7432175744.6849451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-7432175744.6849451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-30967398.936187271</v>
      </c>
      <c r="L2707" s="444">
        <f t="shared" ca="1" si="152"/>
        <v>-7463143143.6211329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-7463143143.6211329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-31096429.765088052</v>
      </c>
      <c r="L2708" s="444">
        <f t="shared" ca="1" si="152"/>
        <v>-7494239573.3862209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-7494239573.3862209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-31225998.222442586</v>
      </c>
      <c r="L2709" s="444">
        <f t="shared" ca="1" si="152"/>
        <v>-7525465571.6086636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-7525465571.6086636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-31356106.548369434</v>
      </c>
      <c r="L2710" s="444">
        <f t="shared" ca="1" si="152"/>
        <v>-7556821678.157033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-7556821678.157033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-31486756.99232097</v>
      </c>
      <c r="L2711" s="444">
        <f t="shared" ca="1" si="152"/>
        <v>-7588308435.149354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-7588308435.149354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-31617951.813122313</v>
      </c>
      <c r="L2712" s="444">
        <f t="shared" ca="1" si="152"/>
        <v>-7619926386.9624767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-7619926386.9624767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-31749693.279010322</v>
      </c>
      <c r="L2713" s="444">
        <f t="shared" ca="1" si="152"/>
        <v>-7651676080.2414875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-7651676080.2414875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-31881983.667672861</v>
      </c>
      <c r="L2714" s="444">
        <f t="shared" ca="1" si="152"/>
        <v>-7683558063.9091606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-7683558063.9091606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-32014825.266288172</v>
      </c>
      <c r="L2715" s="444">
        <f t="shared" ca="1" si="152"/>
        <v>-7715572889.1754484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-7715572889.1754484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-32148220.371564362</v>
      </c>
      <c r="L2716" s="444">
        <f t="shared" ca="1" si="152"/>
        <v>-7747721109.5470123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-7747721109.5470123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-32282171.289779216</v>
      </c>
      <c r="L2717" s="444">
        <f t="shared" ca="1" si="152"/>
        <v>-7780003280.836792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-7780003280.836792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-32416680.336819962</v>
      </c>
      <c r="L2718" s="444">
        <f t="shared" ca="1" si="152"/>
        <v>-7812419961.1736116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-7812419961.1736116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-32551749.838223387</v>
      </c>
      <c r="L2719" s="444">
        <f t="shared" ca="1" si="152"/>
        <v>-7844971711.0118351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-7844971711.0118351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-32687382.129215978</v>
      </c>
      <c r="L2720" s="444">
        <f t="shared" ca="1" si="152"/>
        <v>-7877659093.1410513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-7877659093.1410513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-32823579.554754384</v>
      </c>
      <c r="L2721" s="444">
        <f t="shared" ca="1" si="152"/>
        <v>-7910482672.6958055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-7910482672.6958055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-32960344.469565857</v>
      </c>
      <c r="L2722" s="444">
        <f t="shared" ca="1" si="152"/>
        <v>-7943443017.1653709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-7943443017.1653709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-33097679.238189045</v>
      </c>
      <c r="L2723" s="444">
        <f t="shared" ca="1" si="152"/>
        <v>-7976540696.4035597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-7976540696.4035597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-33235586.235014826</v>
      </c>
      <c r="L2724" s="444">
        <f t="shared" ca="1" si="152"/>
        <v>-8009776282.6385746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-8009776282.6385746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-33374067.844327394</v>
      </c>
      <c r="L2725" s="444">
        <f t="shared" ca="1" si="152"/>
        <v>-8043150350.4829016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-8043150350.4829016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-33513126.460345421</v>
      </c>
      <c r="L2726" s="444">
        <f t="shared" ca="1" si="152"/>
        <v>-8076663476.9432468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-8076663476.9432468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-33652764.48726353</v>
      </c>
      <c r="L2727" s="444">
        <f t="shared" ca="1" si="152"/>
        <v>-8110316241.4305105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-8110316241.4305105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-33792984.3392938</v>
      </c>
      <c r="L2728" s="444">
        <f t="shared" ca="1" si="152"/>
        <v>-8144109225.769804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-8144109225.769804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-33933788.44070752</v>
      </c>
      <c r="L2729" s="444">
        <f t="shared" ca="1" si="152"/>
        <v>-8178043014.2105112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-8178043014.2105112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-34075179.225877129</v>
      </c>
      <c r="L2730" s="444">
        <f t="shared" ca="1" si="152"/>
        <v>-8212118193.436388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-8212118193.436388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-34217159.13931828</v>
      </c>
      <c r="L2731" s="444">
        <f t="shared" ca="1" si="152"/>
        <v>-8246335352.5757065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-8246335352.5757065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-34359730.635732114</v>
      </c>
      <c r="L2732" s="444">
        <f t="shared" ca="1" si="152"/>
        <v>-8280695083.2114382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-8280695083.2114382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-34502896.180047654</v>
      </c>
      <c r="L2733" s="444">
        <f t="shared" ca="1" si="152"/>
        <v>-8315197979.3914862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-8315197979.3914862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-34646658.247464523</v>
      </c>
      <c r="L2734" s="444">
        <f t="shared" ca="1" si="152"/>
        <v>-8349844637.6389503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-8349844637.6389503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-34791019.323495626</v>
      </c>
      <c r="L2735" s="444">
        <f t="shared" ca="1" si="152"/>
        <v>-8384635656.9624462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-8384635656.9624462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-34935981.904010192</v>
      </c>
      <c r="L2736" s="444">
        <f t="shared" ca="1" si="152"/>
        <v>-8419571638.866456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-8419571638.866456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-35081548.495276898</v>
      </c>
      <c r="L2737" s="444">
        <f t="shared" ca="1" si="152"/>
        <v>-8454653187.3617325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-8454653187.3617325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-35227721.614007212</v>
      </c>
      <c r="L2738" s="444">
        <f t="shared" ca="1" si="152"/>
        <v>-8489880908.9757395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-8489880908.9757395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-35374503.787398912</v>
      </c>
      <c r="L2739" s="444">
        <f t="shared" ca="1" si="152"/>
        <v>-8525255412.7631388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-8525255412.7631388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-35521897.553179741</v>
      </c>
      <c r="L2740" s="444">
        <f t="shared" ca="1" si="152"/>
        <v>-8560777310.3163185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-8560777310.3163185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-35669905.459651321</v>
      </c>
      <c r="L2741" s="444">
        <f t="shared" ca="1" si="152"/>
        <v>-8596447215.7759705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-8596447215.7759705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-35818530.065733209</v>
      </c>
      <c r="L2742" s="444">
        <f t="shared" ca="1" si="152"/>
        <v>-8632265745.8417034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-8632265745.8417034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-35967773.9410071</v>
      </c>
      <c r="L2743" s="444">
        <f t="shared" ca="1" si="152"/>
        <v>-8668233519.782711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-8668233519.782711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-36117639.665761292</v>
      </c>
      <c r="L2744" s="444">
        <f t="shared" ca="1" si="152"/>
        <v>-8704351159.448473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-8704351159.448473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-36268129.831035301</v>
      </c>
      <c r="L2745" s="444">
        <f t="shared" ca="1" si="152"/>
        <v>-8740619289.2795086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-8740619289.2795086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-36419247.038664617</v>
      </c>
      <c r="L2746" s="444">
        <f t="shared" ca="1" si="152"/>
        <v>-8777038536.3181725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-8777038536.3181725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-36570993.901325718</v>
      </c>
      <c r="L2747" s="444">
        <f t="shared" ca="1" si="152"/>
        <v>-8813609530.2194977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-8813609530.2194977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-36723373.042581238</v>
      </c>
      <c r="L2748" s="444">
        <f t="shared" ca="1" si="152"/>
        <v>-8850332903.2620792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-8850332903.2620792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-36876387.096925333</v>
      </c>
      <c r="L2749" s="444">
        <f t="shared" ca="1" si="152"/>
        <v>-8887209290.359005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-8887209290.359005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-37030038.709829189</v>
      </c>
      <c r="L2750" s="444">
        <f t="shared" ca="1" si="152"/>
        <v>-8924239329.0688343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-8924239329.0688343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-37184330.537786812</v>
      </c>
      <c r="L2751" s="444">
        <f t="shared" ca="1" si="152"/>
        <v>-8961423659.6066208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-8961423659.6066208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-37339265.248360917</v>
      </c>
      <c r="L2752" s="444">
        <f t="shared" ca="1" si="152"/>
        <v>-8998762924.8549824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-8998762924.8549824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-37494845.520229094</v>
      </c>
      <c r="L2753" s="444">
        <f t="shared" ca="1" si="152"/>
        <v>-9036257770.3752117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-9036257770.3752117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-37651074.043230049</v>
      </c>
      <c r="L2754" s="444">
        <f t="shared" ca="1" si="152"/>
        <v>-9073908844.4184418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-9073908844.4184418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-37807953.518410176</v>
      </c>
      <c r="L2755" s="444">
        <f t="shared" ca="1" si="152"/>
        <v>-9111716797.9368515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-9111716797.9368515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-37965486.658070214</v>
      </c>
      <c r="L2756" s="444">
        <f t="shared" ca="1" si="152"/>
        <v>-9149682284.5949211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-9149682284.5949211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-38123676.185812168</v>
      </c>
      <c r="L2757" s="444">
        <f t="shared" ca="1" si="152"/>
        <v>-9187805960.7807331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-9187805960.7807331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-38282524.836586386</v>
      </c>
      <c r="L2758" s="444">
        <f t="shared" ca="1" si="152"/>
        <v>-9226088485.6173191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-9226088485.6173191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-38442035.356738828</v>
      </c>
      <c r="L2759" s="444">
        <f t="shared" ca="1" si="152"/>
        <v>-9264530520.9740582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-9264530520.9740582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-38602210.504058577</v>
      </c>
      <c r="L2760" s="444">
        <f t="shared" ca="1" si="152"/>
        <v>-9303132731.478117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-9303132731.478117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-38763053.047825485</v>
      </c>
      <c r="L2761" s="444">
        <f t="shared" ca="1" si="152"/>
        <v>-9341895784.5259418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-9341895784.5259418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-38924565.76885809</v>
      </c>
      <c r="L2762" s="444">
        <f t="shared" ca="1" si="152"/>
        <v>-9380820350.2947998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-9380820350.2947998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-39086751.459561668</v>
      </c>
      <c r="L2763" s="444">
        <f t="shared" ca="1" si="152"/>
        <v>-9419907101.7543621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-9419907101.7543621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-39249612.923976511</v>
      </c>
      <c r="L2764" s="444">
        <f t="shared" ca="1" si="152"/>
        <v>-9459156714.678339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-9459156714.678339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-39413152.977826409</v>
      </c>
      <c r="L2765" s="444">
        <f t="shared" ca="1" si="152"/>
        <v>-9498569867.6561661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-9498569867.6561661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-39577374.448567361</v>
      </c>
      <c r="L2766" s="444">
        <f t="shared" ca="1" si="152"/>
        <v>-9538147242.1047325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-9538147242.1047325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-39742280.175436385</v>
      </c>
      <c r="L2767" s="444">
        <f t="shared" ca="1" si="152"/>
        <v>-9577889522.2801685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-9577889522.2801685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-39907873.009500705</v>
      </c>
      <c r="L2768" s="444">
        <f t="shared" ca="1" si="152"/>
        <v>-9617797395.289669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-9617797395.289669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-40074155.813706957</v>
      </c>
      <c r="L2769" s="444">
        <f t="shared" ca="1" si="152"/>
        <v>-9657871551.1033764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-9657871551.1033764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-40241131.462930731</v>
      </c>
      <c r="L2770" s="444">
        <f t="shared" ca="1" si="152"/>
        <v>-9698112682.5663071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-9698112682.5663071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-40408802.844026282</v>
      </c>
      <c r="L2771" s="444">
        <f t="shared" ca="1" si="152"/>
        <v>-9738521485.4103336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-9738521485.4103336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-40577172.855876386</v>
      </c>
      <c r="L2772" s="444">
        <f t="shared" ca="1" si="152"/>
        <v>-9779098658.2662106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-9779098658.2662106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-40746244.409442544</v>
      </c>
      <c r="L2773" s="444">
        <f t="shared" ca="1" si="152"/>
        <v>-9819844902.6756535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-9819844902.6756535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-40916020.427815221</v>
      </c>
      <c r="L2774" s="444">
        <f t="shared" ca="1" si="152"/>
        <v>-9860760923.1034679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-9860760923.1034679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-41086503.846264452</v>
      </c>
      <c r="L2775" s="444">
        <f t="shared" ca="1" si="152"/>
        <v>-9901847426.9497318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-9901847426.9497318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-41257697.612290546</v>
      </c>
      <c r="L2776" s="444">
        <f t="shared" ca="1" si="152"/>
        <v>-9943105124.5620232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-9943105124.5620232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-41429604.685675099</v>
      </c>
      <c r="L2777" s="444">
        <f t="shared" ca="1" si="152"/>
        <v>-9984534729.2476978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-9984534729.2476978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-41602228.038532071</v>
      </c>
      <c r="L2778" s="444">
        <f t="shared" ca="1" si="152"/>
        <v>-10026136957.28623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-10026136957.28623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-41775570.655359291</v>
      </c>
      <c r="L2779" s="444">
        <f t="shared" ca="1" si="152"/>
        <v>-10067912527.941589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-10067912527.941589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-41949635.533089958</v>
      </c>
      <c r="L2780" s="444">
        <f t="shared" ca="1" si="152"/>
        <v>-10109862163.47468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-10109862163.47468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-42124425.681144498</v>
      </c>
      <c r="L2781" s="444">
        <f t="shared" ca="1" si="152"/>
        <v>-10151986589.155825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-10151986589.155825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-42299944.121482603</v>
      </c>
      <c r="L2782" s="444">
        <f t="shared" ca="1" si="152"/>
        <v>-10194286533.277308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-10194286533.277308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-42476193.888655446</v>
      </c>
      <c r="L2783" s="444">
        <f t="shared" ca="1" si="152"/>
        <v>-10236762727.165962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-10236762727.165962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-42653178.029858172</v>
      </c>
      <c r="L2784" s="444">
        <f t="shared" ca="1" si="152"/>
        <v>-10279415905.19582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-10279415905.19582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-42830899.604982585</v>
      </c>
      <c r="L2785" s="444">
        <f t="shared" ca="1" si="152"/>
        <v>-10322246804.800802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-10322246804.800802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-43009361.686670005</v>
      </c>
      <c r="L2786" s="444">
        <f t="shared" ca="1" si="152"/>
        <v>-10365256166.487473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-10365256166.487473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-43188567.360364467</v>
      </c>
      <c r="L2787" s="444">
        <f t="shared" ca="1" si="152"/>
        <v>-10408444733.847837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-10408444733.847837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-43368519.724365987</v>
      </c>
      <c r="L2788" s="444">
        <f t="shared" ca="1" si="152"/>
        <v>-10451813253.572203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-10451813253.572203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-43549221.889884174</v>
      </c>
      <c r="L2789" s="444">
        <f t="shared" ca="1" si="152"/>
        <v>-10495362475.462088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-10495362475.462088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-43730676.981092028</v>
      </c>
      <c r="L2790" s="444">
        <f t="shared" ca="1" si="152"/>
        <v>-10539093152.44318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-10539093152.44318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-43912888.135179915</v>
      </c>
      <c r="L2791" s="444">
        <f t="shared" ca="1" si="152"/>
        <v>-10583006040.57836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-10583006040.57836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-44095858.502409831</v>
      </c>
      <c r="L2792" s="444">
        <f t="shared" ca="1" si="152"/>
        <v>-10627101899.080769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-10627101899.080769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-44279591.246169865</v>
      </c>
      <c r="L2793" s="444">
        <f t="shared" ca="1" si="152"/>
        <v>-10671381490.326939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-10671381490.326939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-44464089.543028913</v>
      </c>
      <c r="L2794" s="444">
        <f t="shared" ca="1" si="152"/>
        <v>-10715845579.869968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-10715845579.869968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-44649356.582791537</v>
      </c>
      <c r="L2795" s="444">
        <f t="shared" ca="1" si="152"/>
        <v>-10760494936.452761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-10760494936.452761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-44835395.568553172</v>
      </c>
      <c r="L2796" s="444">
        <f t="shared" ca="1" si="152"/>
        <v>-10805330332.021315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-10805330332.021315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-45022209.71675548</v>
      </c>
      <c r="L2797" s="444">
        <f t="shared" ca="1" si="152"/>
        <v>-10850352541.73807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-10850352541.73807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-45209802.257241957</v>
      </c>
      <c r="L2798" s="444">
        <f t="shared" ca="1" si="152"/>
        <v>-10895562343.995312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-10895562343.995312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-45398176.433313802</v>
      </c>
      <c r="L2799" s="444">
        <f t="shared" ca="1" si="152"/>
        <v>-10940960520.428625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-10940960520.428625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-45587335.501785934</v>
      </c>
      <c r="L2800" s="444">
        <f t="shared" ca="1" si="152"/>
        <v>-10986547855.93041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-10986547855.93041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-45777282.733043373</v>
      </c>
      <c r="L2801" s="444">
        <f t="shared" ca="1" si="152"/>
        <v>-11032325138.663454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-11032325138.663454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-45968021.411097728</v>
      </c>
      <c r="L2802" s="444">
        <f t="shared" ca="1" si="152"/>
        <v>-11078293160.074553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-11078293160.074553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-46159554.833643965</v>
      </c>
      <c r="L2803" s="444">
        <f t="shared" ca="1" si="152"/>
        <v>-11124452714.908197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-11124452714.908197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-46351886.312117487</v>
      </c>
      <c r="L2804" s="444">
        <f t="shared" ca="1" si="152"/>
        <v>-11170804601.220314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-11170804601.220314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-46545019.171751305</v>
      </c>
      <c r="L2805" s="444">
        <f t="shared" ca="1" si="152"/>
        <v>-11217349620.392065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-11217349620.392065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-46738956.751633607</v>
      </c>
      <c r="L2806" s="444">
        <f t="shared" ca="1" si="152"/>
        <v>-11264088577.143698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-11264088577.143698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-46933702.404765405</v>
      </c>
      <c r="L2807" s="444">
        <f t="shared" ca="1" si="152"/>
        <v>-11311022279.548464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-11311022279.548464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-47129259.498118602</v>
      </c>
      <c r="L2808" s="444">
        <f t="shared" ca="1" si="152"/>
        <v>-11358151539.046583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-11358151539.046583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-47325631.412694097</v>
      </c>
      <c r="L2809" s="444">
        <f t="shared" ca="1" si="152"/>
        <v>-11405477170.459278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-11405477170.459278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-47522821.543580323</v>
      </c>
      <c r="L2810" s="444">
        <f t="shared" ca="1" si="152"/>
        <v>-11452999992.002859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-11452999992.002859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-47720833.30001191</v>
      </c>
      <c r="L2811" s="444">
        <f t="shared" ca="1" si="152"/>
        <v>-11500720825.302872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-11500720825.302872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-47919670.105428629</v>
      </c>
      <c r="L2812" s="444">
        <f t="shared" ca="1" si="152"/>
        <v>-11548640495.4083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-11548640495.4083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-48119335.397534586</v>
      </c>
      <c r="L2813" s="444">
        <f t="shared" ref="L2813:L3067" ca="1" si="157">I2813-J2813+K2813</f>
        <v>-11596759830.805836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-11596759830.805836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-48319832.628357649</v>
      </c>
      <c r="L2814" s="444">
        <f t="shared" ca="1" si="157"/>
        <v>-11645079663.434193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-11645079663.434193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-48521165.264309138</v>
      </c>
      <c r="L2815" s="444">
        <f t="shared" ca="1" si="157"/>
        <v>-11693600828.698502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-11693600828.698502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-48723336.786243759</v>
      </c>
      <c r="L2816" s="444">
        <f t="shared" ca="1" si="157"/>
        <v>-11742324165.484745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-11742324165.484745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-48926350.68951977</v>
      </c>
      <c r="L2817" s="444">
        <f t="shared" ca="1" si="157"/>
        <v>-11791250516.174265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-11791250516.174265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-49130210.484059438</v>
      </c>
      <c r="L2818" s="444">
        <f t="shared" ca="1" si="157"/>
        <v>-11840380726.658325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-11840380726.658325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-49334919.694409691</v>
      </c>
      <c r="L2819" s="444">
        <f t="shared" ca="1" si="157"/>
        <v>-11889715646.352736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-11889715646.352736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-49540481.859803066</v>
      </c>
      <c r="L2820" s="444">
        <f t="shared" ca="1" si="157"/>
        <v>-11939256128.212538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-11939256128.212538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-49746900.534218907</v>
      </c>
      <c r="L2821" s="444">
        <f t="shared" ca="1" si="157"/>
        <v>-11989003028.746758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-11989003028.746758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-49954179.28644482</v>
      </c>
      <c r="L2822" s="444">
        <f t="shared" ca="1" si="157"/>
        <v>-12038957208.033203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-12038957208.033203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-50162321.700138345</v>
      </c>
      <c r="L2823" s="444">
        <f t="shared" ca="1" si="157"/>
        <v>-12089119529.733341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-12089119529.733341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-50371331.373888925</v>
      </c>
      <c r="L2824" s="444">
        <f t="shared" ca="1" si="157"/>
        <v>-12139490861.107229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-12139490861.107229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-50581211.921280123</v>
      </c>
      <c r="L2825" s="444">
        <f t="shared" ca="1" si="157"/>
        <v>-12190072073.028509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-12190072073.028509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-50791966.970952123</v>
      </c>
      <c r="L2826" s="444">
        <f t="shared" ca="1" si="157"/>
        <v>-12240864039.999462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-12240864039.999462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-51003600.166664422</v>
      </c>
      <c r="L2827" s="444">
        <f t="shared" ca="1" si="157"/>
        <v>-12291867640.166126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-12291867640.166126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-51216115.16735886</v>
      </c>
      <c r="L2828" s="444">
        <f t="shared" ca="1" si="157"/>
        <v>-12343083755.333485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-12343083755.333485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-51429515.647222854</v>
      </c>
      <c r="L2829" s="444">
        <f t="shared" ca="1" si="157"/>
        <v>-12394513270.980707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-12394513270.980707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-51643805.295752943</v>
      </c>
      <c r="L2830" s="444">
        <f t="shared" ca="1" si="157"/>
        <v>-12446157076.276461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-12446157076.276461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-51858987.817818582</v>
      </c>
      <c r="L2831" s="444">
        <f t="shared" ca="1" si="157"/>
        <v>-12498016064.094278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-12498016064.094278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-52075066.933726162</v>
      </c>
      <c r="L2832" s="444">
        <f t="shared" ca="1" si="157"/>
        <v>-12550091131.028004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-12550091131.028004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-52292046.379283346</v>
      </c>
      <c r="L2833" s="444">
        <f t="shared" ca="1" si="157"/>
        <v>-12602383177.407288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-12602383177.407288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-52509929.905863695</v>
      </c>
      <c r="L2834" s="444">
        <f t="shared" ca="1" si="157"/>
        <v>-12654893107.31315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-12654893107.31315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-52728721.280471459</v>
      </c>
      <c r="L2835" s="444">
        <f t="shared" ca="1" si="157"/>
        <v>-12707621828.593622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-12707621828.593622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-52948424.28580676</v>
      </c>
      <c r="L2836" s="444">
        <f t="shared" ca="1" si="157"/>
        <v>-12760570252.879429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-12760570252.879429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-53169042.720330954</v>
      </c>
      <c r="L2837" s="444">
        <f t="shared" ca="1" si="157"/>
        <v>-12813739295.59976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-12813739295.59976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-53390580.398332335</v>
      </c>
      <c r="L2838" s="444">
        <f t="shared" ca="1" si="157"/>
        <v>-12867129875.998093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-12867129875.998093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-53613041.149992049</v>
      </c>
      <c r="L2839" s="444">
        <f t="shared" ca="1" si="157"/>
        <v>-12920742917.148085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-12920742917.148085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-53836428.821450353</v>
      </c>
      <c r="L2840" s="444">
        <f t="shared" ca="1" si="157"/>
        <v>-12974579345.969536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-12974579345.969536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-54060747.274873063</v>
      </c>
      <c r="L2841" s="444">
        <f t="shared" ca="1" si="157"/>
        <v>-13028640093.24441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-13028640093.24441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-54286000.388518371</v>
      </c>
      <c r="L2842" s="444">
        <f t="shared" ca="1" si="157"/>
        <v>-13082926093.632929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-13082926093.632929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-54512192.056803867</v>
      </c>
      <c r="L2843" s="444">
        <f t="shared" ca="1" si="157"/>
        <v>-13137438285.689734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-13137438285.689734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-54739326.19037389</v>
      </c>
      <c r="L2844" s="444">
        <f t="shared" ca="1" si="157"/>
        <v>-13192177611.880108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-13192177611.880108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-54967406.716167115</v>
      </c>
      <c r="L2845" s="444">
        <f t="shared" ca="1" si="157"/>
        <v>-13247145018.596275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-13247145018.596275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-55196437.577484481</v>
      </c>
      <c r="L2846" s="444">
        <f t="shared" ca="1" si="157"/>
        <v>-13302341456.173759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-13302341456.173759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-55426422.73405733</v>
      </c>
      <c r="L2847" s="444">
        <f t="shared" ca="1" si="157"/>
        <v>-13357767878.907816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-13357767878.907816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-55657366.162115902</v>
      </c>
      <c r="L2848" s="444">
        <f t="shared" ca="1" si="157"/>
        <v>-13413425245.069931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-13413425245.069931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-55889271.854458041</v>
      </c>
      <c r="L2849" s="444">
        <f t="shared" ca="1" si="157"/>
        <v>-13469314516.924389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-13469314516.924389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-56122143.820518292</v>
      </c>
      <c r="L2850" s="444">
        <f t="shared" ca="1" si="157"/>
        <v>-13525436660.744907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-13525436660.744907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-56355986.086437106</v>
      </c>
      <c r="L2851" s="444">
        <f t="shared" ca="1" si="157"/>
        <v>-13581792646.831345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-13581792646.831345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-56590802.695130594</v>
      </c>
      <c r="L2852" s="444">
        <f t="shared" ca="1" si="157"/>
        <v>-13638383449.526476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-13638383449.526476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-56826597.706360318</v>
      </c>
      <c r="L2853" s="444">
        <f t="shared" ca="1" si="157"/>
        <v>-13695210047.232836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-13695210047.232836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-57063375.196803488</v>
      </c>
      <c r="L2854" s="444">
        <f t="shared" ca="1" si="157"/>
        <v>-13752273422.42964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-13752273422.42964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-57301139.260123499</v>
      </c>
      <c r="L2855" s="444">
        <f t="shared" ca="1" si="157"/>
        <v>-13809574561.689764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-13809574561.689764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-57539894.007040679</v>
      </c>
      <c r="L2856" s="444">
        <f t="shared" ca="1" si="157"/>
        <v>-13867114455.696804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-13867114455.696804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-57779643.56540335</v>
      </c>
      <c r="L2857" s="444">
        <f t="shared" ca="1" si="157"/>
        <v>-13924894099.262207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-13924894099.262207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-58020392.080259196</v>
      </c>
      <c r="L2858" s="444">
        <f t="shared" ca="1" si="157"/>
        <v>-13982914491.342466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-13982914491.342466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-58262143.713926941</v>
      </c>
      <c r="L2859" s="444">
        <f t="shared" ca="1" si="157"/>
        <v>-14041176635.056393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-14041176635.056393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-58504902.646068305</v>
      </c>
      <c r="L2860" s="444">
        <f t="shared" ca="1" si="157"/>
        <v>-14099681537.702461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-14099681537.702461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-58748673.073760256</v>
      </c>
      <c r="L2861" s="444">
        <f t="shared" ca="1" si="157"/>
        <v>-14158430210.776222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-14158430210.776222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-58993459.211567603</v>
      </c>
      <c r="L2862" s="444">
        <f t="shared" ca="1" si="157"/>
        <v>-14217423669.987789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-14217423669.987789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-59239265.291615792</v>
      </c>
      <c r="L2863" s="444">
        <f t="shared" ca="1" si="157"/>
        <v>-14276662935.279406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-14276662935.279406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-59486095.563664198</v>
      </c>
      <c r="L2864" s="444">
        <f t="shared" ca="1" si="157"/>
        <v>-14336149030.843069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-14336149030.843069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-59733954.295179456</v>
      </c>
      <c r="L2865" s="444">
        <f t="shared" ca="1" si="157"/>
        <v>-14395882985.138248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-14395882985.138248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-59982845.77140937</v>
      </c>
      <c r="L2866" s="444">
        <f t="shared" ca="1" si="157"/>
        <v>-14455865830.909658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-14455865830.909658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-60232774.295456909</v>
      </c>
      <c r="L2867" s="444">
        <f t="shared" ca="1" si="157"/>
        <v>-14516098605.205116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-14516098605.205116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-60483744.188354649</v>
      </c>
      <c r="L2868" s="444">
        <f t="shared" ca="1" si="157"/>
        <v>-14576582349.393471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-14576582349.393471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-60735759.789139457</v>
      </c>
      <c r="L2869" s="444">
        <f t="shared" ca="1" si="157"/>
        <v>-14637318109.18261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-14637318109.18261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-60988825.454927541</v>
      </c>
      <c r="L2870" s="444">
        <f t="shared" ca="1" si="157"/>
        <v>-14698306934.637537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-14698306934.637537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-61242945.560989745</v>
      </c>
      <c r="L2871" s="444">
        <f t="shared" ca="1" si="157"/>
        <v>-14759549880.198526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-14759549880.198526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-61498124.500827201</v>
      </c>
      <c r="L2872" s="444">
        <f t="shared" ca="1" si="157"/>
        <v>-14821048004.699354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-14821048004.699354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-61754366.686247312</v>
      </c>
      <c r="L2873" s="444">
        <f t="shared" ca="1" si="157"/>
        <v>-14882802371.385601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-14882802371.385601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-62011676.54744</v>
      </c>
      <c r="L2874" s="444">
        <f t="shared" ca="1" si="157"/>
        <v>-14944814047.933041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-14944814047.933041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-62270058.533054329</v>
      </c>
      <c r="L2875" s="444">
        <f t="shared" ca="1" si="157"/>
        <v>-15007084106.466095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-15007084106.466095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-62529517.110275395</v>
      </c>
      <c r="L2876" s="444">
        <f t="shared" ca="1" si="157"/>
        <v>-15069613623.57637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-15069613623.57637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-62790056.764901541</v>
      </c>
      <c r="L2877" s="444">
        <f t="shared" ca="1" si="157"/>
        <v>-15132403680.341272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-15132403680.341272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-63051682.001421958</v>
      </c>
      <c r="L2878" s="444">
        <f t="shared" ca="1" si="157"/>
        <v>-15195455362.342695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-15195455362.342695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-63314397.343094565</v>
      </c>
      <c r="L2879" s="444">
        <f t="shared" ca="1" si="157"/>
        <v>-15258769759.685789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-15258769759.685789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-63578207.33202412</v>
      </c>
      <c r="L2880" s="444">
        <f t="shared" ca="1" si="157"/>
        <v>-15322347967.017813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-15322347967.017813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-63843116.529240891</v>
      </c>
      <c r="L2881" s="444">
        <f t="shared" ca="1" si="157"/>
        <v>-15386191083.547054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-15386191083.547054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-64109129.514779389</v>
      </c>
      <c r="L2882" s="444">
        <f t="shared" ca="1" si="157"/>
        <v>-15450300213.061834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-15450300213.061834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-64376250.887757644</v>
      </c>
      <c r="L2883" s="444">
        <f t="shared" ca="1" si="157"/>
        <v>-15514676463.949593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-15514676463.949593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-64644485.266456626</v>
      </c>
      <c r="L2884" s="444">
        <f t="shared" ca="1" si="157"/>
        <v>-15579320949.216049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-15579320949.216049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-64913837.288400203</v>
      </c>
      <c r="L2885" s="444">
        <f t="shared" ca="1" si="157"/>
        <v>-15644234786.50445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-15644234786.50445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-65184311.61043521</v>
      </c>
      <c r="L2886" s="444">
        <f t="shared" ca="1" si="157"/>
        <v>-15709419098.114885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-15709419098.114885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-65455912.908812024</v>
      </c>
      <c r="L2887" s="444">
        <f t="shared" ca="1" si="157"/>
        <v>-15774875011.023697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-15774875011.023697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-65728645.879265405</v>
      </c>
      <c r="L2888" s="444">
        <f t="shared" ca="1" si="157"/>
        <v>-15840603656.902962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-15840603656.902962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-66002515.237095676</v>
      </c>
      <c r="L2889" s="444">
        <f t="shared" ca="1" si="157"/>
        <v>-15906606172.140057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-15906606172.140057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-66277525.717250235</v>
      </c>
      <c r="L2890" s="444">
        <f t="shared" ca="1" si="157"/>
        <v>-15972883697.857307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-15972883697.857307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-66553682.074405447</v>
      </c>
      <c r="L2891" s="444">
        <f t="shared" ca="1" si="157"/>
        <v>-16039437379.931713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-16039437379.931713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-66830989.083048806</v>
      </c>
      <c r="L2892" s="444">
        <f t="shared" ca="1" si="157"/>
        <v>-16106268369.014761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-16106268369.014761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-67109451.537561506</v>
      </c>
      <c r="L2893" s="444">
        <f t="shared" ca="1" si="157"/>
        <v>-16173377820.552322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-16173377820.552322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-67389074.252301335</v>
      </c>
      <c r="L2894" s="444">
        <f t="shared" ca="1" si="157"/>
        <v>-16240766894.804625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-16240766894.804625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-67669862.061685935</v>
      </c>
      <c r="L2895" s="444">
        <f t="shared" ca="1" si="157"/>
        <v>-16308436756.86631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-16308436756.86631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-67951819.82027629</v>
      </c>
      <c r="L2896" s="444">
        <f t="shared" ca="1" si="157"/>
        <v>-16376388576.686586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-16376388576.686586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-68234952.402860776</v>
      </c>
      <c r="L2897" s="444">
        <f t="shared" ca="1" si="157"/>
        <v>-16444623529.089447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-16444623529.089447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-68519264.704539359</v>
      </c>
      <c r="L2898" s="444">
        <f t="shared" ca="1" si="157"/>
        <v>-16513142793.793987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-16513142793.793987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-68804761.640808284</v>
      </c>
      <c r="L2899" s="444">
        <f t="shared" ca="1" si="157"/>
        <v>-16581947555.434795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-16581947555.434795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-69091448.147644982</v>
      </c>
      <c r="L2900" s="444">
        <f t="shared" ca="1" si="157"/>
        <v>-16651039003.582439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-16651039003.582439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-69379329.181593493</v>
      </c>
      <c r="L2901" s="444">
        <f t="shared" ca="1" si="157"/>
        <v>-16720418332.764032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-16720418332.764032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-69668409.719850138</v>
      </c>
      <c r="L2902" s="444">
        <f t="shared" ca="1" si="157"/>
        <v>-16790086742.483883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-16790086742.483883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-69958694.760349512</v>
      </c>
      <c r="L2903" s="444">
        <f t="shared" ca="1" si="157"/>
        <v>-16860045437.244232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-16860045437.244232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-70250189.321850955</v>
      </c>
      <c r="L2904" s="444">
        <f t="shared" ca="1" si="157"/>
        <v>-16930295626.566084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-16930295626.566084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-70542898.444025353</v>
      </c>
      <c r="L2905" s="444">
        <f t="shared" ca="1" si="157"/>
        <v>-17000838525.010109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-17000838525.010109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-70836827.187542126</v>
      </c>
      <c r="L2906" s="444">
        <f t="shared" ca="1" si="157"/>
        <v>-17071675352.197651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-17071675352.197651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-71131980.634156883</v>
      </c>
      <c r="L2907" s="444">
        <f t="shared" ca="1" si="157"/>
        <v>-17142807332.831808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-17142807332.831808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-71428363.886799201</v>
      </c>
      <c r="L2908" s="444">
        <f t="shared" ca="1" si="157"/>
        <v>-17214235696.718609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-17214235696.718609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-71725982.069660872</v>
      </c>
      <c r="L2909" s="444">
        <f t="shared" ca="1" si="157"/>
        <v>-17285961678.788269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-17285961678.788269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-72024840.328284457</v>
      </c>
      <c r="L2910" s="444">
        <f t="shared" ca="1" si="157"/>
        <v>-17357986519.116554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-17357986519.116554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-72324943.829652309</v>
      </c>
      <c r="L2911" s="444">
        <f t="shared" ca="1" si="157"/>
        <v>-17430311462.946205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-17430311462.946205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-72626297.76227586</v>
      </c>
      <c r="L2912" s="444">
        <f t="shared" ca="1" si="157"/>
        <v>-17502937760.708481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-17502937760.708481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-72928907.336285338</v>
      </c>
      <c r="L2913" s="444">
        <f t="shared" ca="1" si="157"/>
        <v>-17575866668.044765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-17575866668.044765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-73232777.783519849</v>
      </c>
      <c r="L2914" s="444">
        <f t="shared" ca="1" si="157"/>
        <v>-17649099445.828285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-17649099445.828285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-73537914.357617855</v>
      </c>
      <c r="L2915" s="444">
        <f t="shared" ca="1" si="157"/>
        <v>-17722637360.185902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-17722637360.185902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-73844322.334107921</v>
      </c>
      <c r="L2916" s="444">
        <f t="shared" ca="1" si="157"/>
        <v>-17796481682.520008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-17796481682.520008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-74152007.010500029</v>
      </c>
      <c r="L2917" s="444">
        <f t="shared" ca="1" si="157"/>
        <v>-17870633689.53051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-17870633689.53051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-74460973.706377119</v>
      </c>
      <c r="L2918" s="444">
        <f t="shared" ca="1" si="157"/>
        <v>-17945094663.236889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-17945094663.236889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-74771227.763487041</v>
      </c>
      <c r="L2919" s="444">
        <f t="shared" ca="1" si="157"/>
        <v>-18019865891.000378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-18019865891.000378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-75082774.545834899</v>
      </c>
      <c r="L2920" s="444">
        <f t="shared" ca="1" si="157"/>
        <v>-18094948665.546211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-18094948665.546211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-75395619.439775884</v>
      </c>
      <c r="L2921" s="444">
        <f t="shared" ca="1" si="157"/>
        <v>-18170344284.985989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-18170344284.985989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-75709767.854108289</v>
      </c>
      <c r="L2922" s="444">
        <f t="shared" ca="1" si="157"/>
        <v>-18246054052.840096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-18246054052.840096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-76025225.220167071</v>
      </c>
      <c r="L2923" s="444">
        <f t="shared" ca="1" si="157"/>
        <v>-18322079278.060261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-18322079278.060261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-76341996.991917759</v>
      </c>
      <c r="L2924" s="444">
        <f t="shared" ca="1" si="157"/>
        <v>-18398421275.052177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-18398421275.052177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-76660088.646050736</v>
      </c>
      <c r="L2925" s="444">
        <f t="shared" ca="1" si="157"/>
        <v>-18475081363.698227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-18475081363.698227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-76979505.682075948</v>
      </c>
      <c r="L2926" s="444">
        <f t="shared" ca="1" si="157"/>
        <v>-18552060869.380302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-18552060869.380302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-77300253.622417927</v>
      </c>
      <c r="L2927" s="444">
        <f t="shared" ca="1" si="157"/>
        <v>-18629361123.00272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-18629361123.00272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-77622338.012511328</v>
      </c>
      <c r="L2928" s="444">
        <f t="shared" ca="1" si="157"/>
        <v>-18706983461.015232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-18706983461.015232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-77945764.420896798</v>
      </c>
      <c r="L2929" s="444">
        <f t="shared" ca="1" si="157"/>
        <v>-18784929225.436131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-18784929225.436131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-78270538.439317212</v>
      </c>
      <c r="L2930" s="444">
        <f t="shared" ca="1" si="157"/>
        <v>-18863199763.875446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-18863199763.875446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-78596665.68281436</v>
      </c>
      <c r="L2931" s="444">
        <f t="shared" ca="1" si="157"/>
        <v>-18941796429.558262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-18941796429.558262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-78924151.789826095</v>
      </c>
      <c r="L2932" s="444">
        <f t="shared" ca="1" si="157"/>
        <v>-19020720581.348087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-19020720581.348087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-79253002.422283694</v>
      </c>
      <c r="L2933" s="444">
        <f t="shared" ca="1" si="157"/>
        <v>-19099973583.77037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-19099973583.77037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-79583223.265709877</v>
      </c>
      <c r="L2934" s="444">
        <f t="shared" ca="1" si="157"/>
        <v>-19179556807.036079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-19179556807.036079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-79914820.029316992</v>
      </c>
      <c r="L2935" s="444">
        <f t="shared" ca="1" si="157"/>
        <v>-19259471627.065395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-19259471627.065395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-80247798.446105808</v>
      </c>
      <c r="L2936" s="444">
        <f t="shared" ca="1" si="157"/>
        <v>-19339719425.511501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-19339719425.511501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-80582164.272964582</v>
      </c>
      <c r="L2937" s="444">
        <f t="shared" ca="1" si="157"/>
        <v>-19420301589.784466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-19420301589.784466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-80917923.290768608</v>
      </c>
      <c r="L2938" s="444">
        <f t="shared" ca="1" si="157"/>
        <v>-19501219513.075233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-19501219513.075233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-81255081.304480135</v>
      </c>
      <c r="L2939" s="444">
        <f t="shared" ca="1" si="157"/>
        <v>-19582474594.379715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-19582474594.379715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-81593644.143248811</v>
      </c>
      <c r="L2940" s="444">
        <f t="shared" ca="1" si="157"/>
        <v>-19664068238.522964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-19664068238.522964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-81933617.660512358</v>
      </c>
      <c r="L2941" s="444">
        <f t="shared" ca="1" si="157"/>
        <v>-19746001856.183475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-19746001856.183475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-82275007.734097809</v>
      </c>
      <c r="L2942" s="444">
        <f t="shared" ca="1" si="157"/>
        <v>-19828276863.917572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-19828276863.917572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-82617820.266323209</v>
      </c>
      <c r="L2943" s="444">
        <f t="shared" ca="1" si="157"/>
        <v>-19910894684.183895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-19910894684.183895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-82962061.184099555</v>
      </c>
      <c r="L2944" s="444">
        <f t="shared" ca="1" si="157"/>
        <v>-19993856745.367996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-19993856745.367996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-83307736.439033315</v>
      </c>
      <c r="L2945" s="444">
        <f t="shared" ca="1" si="157"/>
        <v>-20077164481.80703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-20077164481.80703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-83654852.007529289</v>
      </c>
      <c r="L2946" s="444">
        <f t="shared" ca="1" si="157"/>
        <v>-20160819333.81456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-20160819333.81456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-84003413.890893996</v>
      </c>
      <c r="L2947" s="444">
        <f t="shared" ca="1" si="157"/>
        <v>-20244822747.705456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-20244822747.705456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-84353428.1154394</v>
      </c>
      <c r="L2948" s="444">
        <f t="shared" ca="1" si="157"/>
        <v>-20329176175.820896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-20329176175.820896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-84704900.732587069</v>
      </c>
      <c r="L2949" s="444">
        <f t="shared" ca="1" si="157"/>
        <v>-20413881076.553482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-20413881076.553482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-85057837.818972841</v>
      </c>
      <c r="L2950" s="444">
        <f t="shared" ca="1" si="157"/>
        <v>-20498938914.372456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-20498938914.372456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-85412245.47655189</v>
      </c>
      <c r="L2951" s="444">
        <f t="shared" ca="1" si="157"/>
        <v>-20584351159.849007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-20584351159.849007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-85768129.832704186</v>
      </c>
      <c r="L2952" s="444">
        <f t="shared" ca="1" si="157"/>
        <v>-20670119289.681709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-20670119289.681709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-86125497.040340453</v>
      </c>
      <c r="L2953" s="444">
        <f t="shared" ca="1" si="157"/>
        <v>-20756244786.72205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-20756244786.72205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-86484353.278008536</v>
      </c>
      <c r="L2954" s="444">
        <f t="shared" ca="1" si="157"/>
        <v>-20842729140.000057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-20842729140.000057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-86844704.750000238</v>
      </c>
      <c r="L2955" s="444">
        <f t="shared" ca="1" si="157"/>
        <v>-20929573844.750057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-20929573844.750057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-87206557.686458573</v>
      </c>
      <c r="L2956" s="444">
        <f t="shared" ca="1" si="157"/>
        <v>-21016780402.436516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-21016780402.436516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-87569918.343485475</v>
      </c>
      <c r="L2957" s="444">
        <f t="shared" ca="1" si="157"/>
        <v>-21104350320.780003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-21104350320.780003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-87934793.003250003</v>
      </c>
      <c r="L2958" s="444">
        <f t="shared" ca="1" si="157"/>
        <v>-21192285113.783253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-21192285113.783253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-88301187.974096879</v>
      </c>
      <c r="L2959" s="444">
        <f t="shared" ca="1" si="157"/>
        <v>-21280586301.757351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-21280586301.757351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-88669109.590655625</v>
      </c>
      <c r="L2960" s="444">
        <f t="shared" ca="1" si="157"/>
        <v>-21369255411.348007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-21369255411.348007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-89038564.213950023</v>
      </c>
      <c r="L2961" s="444">
        <f t="shared" ca="1" si="157"/>
        <v>-21458293975.561958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-21458293975.561958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-89409558.231508166</v>
      </c>
      <c r="L2962" s="444">
        <f t="shared" ca="1" si="157"/>
        <v>-21547703533.793465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-21547703533.793465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-89782098.057472765</v>
      </c>
      <c r="L2963" s="444">
        <f t="shared" ca="1" si="157"/>
        <v>-21637485631.850937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-21637485631.850937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-90156190.13271223</v>
      </c>
      <c r="L2964" s="444">
        <f t="shared" ca="1" si="157"/>
        <v>-21727641821.98365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-21727641821.98365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-90531840.924931869</v>
      </c>
      <c r="L2965" s="444">
        <f t="shared" ca="1" si="157"/>
        <v>-21818173662.908581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-21818173662.908581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-90909056.928785756</v>
      </c>
      <c r="L2966" s="444">
        <f t="shared" ca="1" si="157"/>
        <v>-21909082719.837368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-21909082719.837368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-91287844.665989026</v>
      </c>
      <c r="L2967" s="444">
        <f t="shared" ca="1" si="157"/>
        <v>-22000370564.503357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-22000370564.503357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-91668210.685430646</v>
      </c>
      <c r="L2968" s="444">
        <f t="shared" ca="1" si="157"/>
        <v>-22092038775.188789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-22092038775.188789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-92050161.563286617</v>
      </c>
      <c r="L2969" s="444">
        <f t="shared" ca="1" si="157"/>
        <v>-22184088936.752075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-22184088936.752075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-92433703.903133646</v>
      </c>
      <c r="L2970" s="444">
        <f t="shared" ca="1" si="157"/>
        <v>-22276522640.655209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-22276522640.655209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-92818844.33606337</v>
      </c>
      <c r="L2971" s="444">
        <f t="shared" ca="1" si="157"/>
        <v>-22369341484.991272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-22369341484.991272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-93205589.52079697</v>
      </c>
      <c r="L2972" s="444">
        <f t="shared" ca="1" si="157"/>
        <v>-22462547074.51207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-22462547074.51207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-93593946.143800288</v>
      </c>
      <c r="L2973" s="444">
        <f t="shared" ca="1" si="157"/>
        <v>-22556141020.655869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-22556141020.655869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-93983920.919399455</v>
      </c>
      <c r="L2974" s="444">
        <f t="shared" ca="1" si="157"/>
        <v>-22650124941.575268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-22650124941.575268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-94375520.589896947</v>
      </c>
      <c r="L2975" s="444">
        <f t="shared" ca="1" si="157"/>
        <v>-22744500462.165165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-22744500462.165165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-94768751.925688192</v>
      </c>
      <c r="L2976" s="444">
        <f t="shared" ca="1" si="157"/>
        <v>-22839269214.090855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-22839269214.090855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-95163621.725378558</v>
      </c>
      <c r="L2977" s="444">
        <f t="shared" ca="1" si="157"/>
        <v>-22934432835.816235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-22934432835.816235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-95560136.815900981</v>
      </c>
      <c r="L2978" s="444">
        <f t="shared" ca="1" si="157"/>
        <v>-23029992972.632137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-23029992972.632137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-95958304.052633911</v>
      </c>
      <c r="L2979" s="444">
        <f t="shared" ca="1" si="157"/>
        <v>-23125951276.684772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-23125951276.684772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-96358130.319519877</v>
      </c>
      <c r="L2980" s="444">
        <f t="shared" ca="1" si="157"/>
        <v>-23222309407.004292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-23222309407.004292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-96759622.52918455</v>
      </c>
      <c r="L2981" s="444">
        <f t="shared" ca="1" si="157"/>
        <v>-23319069029.533478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-23319069029.533478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-97162787.623056158</v>
      </c>
      <c r="L2982" s="444">
        <f t="shared" ca="1" si="157"/>
        <v>-23416231817.156532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-23416231817.156532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-97567632.571485549</v>
      </c>
      <c r="L2983" s="444">
        <f t="shared" ca="1" si="157"/>
        <v>-23513799449.72802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-23513799449.72802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-97974164.373866752</v>
      </c>
      <c r="L2984" s="444">
        <f t="shared" ca="1" si="157"/>
        <v>-23611773614.101887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-23611773614.101887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-98382390.058757856</v>
      </c>
      <c r="L2985" s="444">
        <f t="shared" ca="1" si="157"/>
        <v>-23710156004.160645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-23710156004.160645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-98792316.684002683</v>
      </c>
      <c r="L2986" s="444">
        <f t="shared" ca="1" si="157"/>
        <v>-23808948320.844646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-23808948320.844646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-99203951.3368527</v>
      </c>
      <c r="L2987" s="444">
        <f t="shared" ca="1" si="157"/>
        <v>-23908152272.181499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-23908152272.181499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-99617301.134089574</v>
      </c>
      <c r="L2988" s="444">
        <f t="shared" ca="1" si="157"/>
        <v>-24007769573.31559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-24007769573.31559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-100032373.22214828</v>
      </c>
      <c r="L2989" s="444">
        <f t="shared" ca="1" si="157"/>
        <v>-24107801946.537739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-24107801946.537739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-100449174.77724057</v>
      </c>
      <c r="L2990" s="444">
        <f t="shared" ca="1" si="157"/>
        <v>-24208251121.31498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-24208251121.31498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-100867713.00547908</v>
      </c>
      <c r="L2991" s="444">
        <f t="shared" ca="1" si="157"/>
        <v>-24309118834.320457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-24309118834.320457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-101287995.1430019</v>
      </c>
      <c r="L2992" s="444">
        <f t="shared" ca="1" si="157"/>
        <v>-24410406829.463459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-24410406829.463459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-101710028.45609775</v>
      </c>
      <c r="L2993" s="444">
        <f t="shared" ca="1" si="157"/>
        <v>-24512116857.919556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-24512116857.919556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-102133820.24133149</v>
      </c>
      <c r="L2994" s="444">
        <f t="shared" ca="1" si="157"/>
        <v>-24614250678.160889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-24614250678.160889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-102559377.82567036</v>
      </c>
      <c r="L2995" s="444">
        <f t="shared" ca="1" si="157"/>
        <v>-24716810055.986561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-24716810055.986561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-102986708.56661066</v>
      </c>
      <c r="L2996" s="444">
        <f t="shared" ca="1" si="157"/>
        <v>-24819796764.553173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-24819796764.553173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-103415819.85230489</v>
      </c>
      <c r="L2997" s="444">
        <f t="shared" ca="1" si="157"/>
        <v>-24923212584.405479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-24923212584.405479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-103846719.1016895</v>
      </c>
      <c r="L2998" s="444">
        <f t="shared" ca="1" si="157"/>
        <v>-25027059303.507168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-25027059303.507168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-104279413.7646132</v>
      </c>
      <c r="L2999" s="444">
        <f t="shared" ca="1" si="157"/>
        <v>-25131338717.271782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-25131338717.271782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-104713911.32196575</v>
      </c>
      <c r="L3000" s="444">
        <f t="shared" ca="1" si="157"/>
        <v>-25236052628.593746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-25236052628.593746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-105150219.28580728</v>
      </c>
      <c r="L3001" s="444">
        <f t="shared" ca="1" si="157"/>
        <v>-25341202847.879555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-25341202847.879555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-105588345.19949815</v>
      </c>
      <c r="L3002" s="444">
        <f t="shared" ca="1" si="157"/>
        <v>-25446791193.079052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-25446791193.079052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-106028296.63782938</v>
      </c>
      <c r="L3003" s="444">
        <f t="shared" ca="1" si="157"/>
        <v>-25552819489.716881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-25552819489.716881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-106470081.20715366</v>
      </c>
      <c r="L3004" s="444">
        <f t="shared" ca="1" si="157"/>
        <v>-25659289570.924034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-25659289570.924034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-106913706.5455168</v>
      </c>
      <c r="L3005" s="444">
        <f t="shared" ca="1" si="157"/>
        <v>-25766203277.469551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-25766203277.469551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-107359180.32278979</v>
      </c>
      <c r="L3006" s="444">
        <f t="shared" ca="1" si="157"/>
        <v>-25873562457.792339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-25873562457.792339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-107806510.24080141</v>
      </c>
      <c r="L3007" s="444">
        <f t="shared" ca="1" si="157"/>
        <v>-25981368968.033142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-25981368968.033142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-108255704.03347142</v>
      </c>
      <c r="L3008" s="444">
        <f t="shared" ca="1" si="157"/>
        <v>-26089624672.066612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-26089624672.066612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-108706769.46694422</v>
      </c>
      <c r="L3009" s="444">
        <f t="shared" ca="1" si="157"/>
        <v>-26198331441.533558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-26198331441.533558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-109159714.33972315</v>
      </c>
      <c r="L3010" s="444">
        <f t="shared" ca="1" si="157"/>
        <v>-26307491155.87328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-26307491155.87328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-109614546.48280533</v>
      </c>
      <c r="L3011" s="444">
        <f t="shared" ca="1" si="157"/>
        <v>-26417105702.356087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-26417105702.356087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-110071273.75981702</v>
      </c>
      <c r="L3012" s="444">
        <f t="shared" ca="1" si="157"/>
        <v>-26527176976.115902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-26527176976.115902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-110529904.06714959</v>
      </c>
      <c r="L3013" s="444">
        <f t="shared" ca="1" si="157"/>
        <v>-26637706880.183052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-26637706880.183052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-110990445.33409604</v>
      </c>
      <c r="L3014" s="444">
        <f t="shared" ca="1" si="157"/>
        <v>-26748697325.517147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-26748697325.517147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-111452905.52298811</v>
      </c>
      <c r="L3015" s="444">
        <f t="shared" ca="1" si="157"/>
        <v>-26860150231.040134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-26860150231.040134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-111917292.6293339</v>
      </c>
      <c r="L3016" s="444">
        <f t="shared" ca="1" si="157"/>
        <v>-26972067523.669468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-26972067523.669468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-112383614.68195611</v>
      </c>
      <c r="L3017" s="444">
        <f t="shared" ca="1" si="157"/>
        <v>-27084451138.351425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-27084451138.351425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-112851879.74313092</v>
      </c>
      <c r="L3018" s="444">
        <f t="shared" ca="1" si="157"/>
        <v>-27197303018.094555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-27197303018.094555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-113322095.90872729</v>
      </c>
      <c r="L3019" s="444">
        <f t="shared" ca="1" si="157"/>
        <v>-27310625114.003281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-27310625114.003281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-113794271.30834702</v>
      </c>
      <c r="L3020" s="444">
        <f t="shared" ca="1" si="157"/>
        <v>-27424419385.311626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-27424419385.311626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-114268414.10546511</v>
      </c>
      <c r="L3021" s="444">
        <f t="shared" ca="1" si="157"/>
        <v>-27538687799.417091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-27538687799.417091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-114744532.49757123</v>
      </c>
      <c r="L3022" s="444">
        <f t="shared" ca="1" si="157"/>
        <v>-27653432331.914661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-27653432331.914661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-115222634.7163111</v>
      </c>
      <c r="L3023" s="444">
        <f t="shared" ca="1" si="157"/>
        <v>-27768654966.630974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-27768654966.630974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-115702729.02762903</v>
      </c>
      <c r="L3024" s="444">
        <f t="shared" ca="1" si="157"/>
        <v>-27884357695.658604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-27884357695.658604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-116184823.73191084</v>
      </c>
      <c r="L3025" s="444">
        <f t="shared" ca="1" si="157"/>
        <v>-28000542519.390514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-28000542519.390514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-116668927.16412714</v>
      </c>
      <c r="L3026" s="444">
        <f t="shared" ca="1" si="157"/>
        <v>-28117211446.554642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-28117211446.554642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-117155047.69397765</v>
      </c>
      <c r="L3027" s="444">
        <f t="shared" ca="1" si="157"/>
        <v>-28234366494.248619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-28234366494.248619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-117643193.72603592</v>
      </c>
      <c r="L3028" s="444">
        <f t="shared" ca="1" si="157"/>
        <v>-28352009687.974655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-28352009687.974655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-118133373.6998944</v>
      </c>
      <c r="L3029" s="444">
        <f t="shared" ca="1" si="157"/>
        <v>-28470143061.674549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-28470143061.674549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-118625596.09031062</v>
      </c>
      <c r="L3030" s="444">
        <f t="shared" ca="1" si="157"/>
        <v>-28588768657.764858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-28588768657.764858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-119119869.40735359</v>
      </c>
      <c r="L3031" s="444">
        <f t="shared" ca="1" si="157"/>
        <v>-28707888527.172211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-28707888527.172211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-119616202.19655088</v>
      </c>
      <c r="L3032" s="444">
        <f t="shared" ca="1" si="157"/>
        <v>-28827504729.368763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-28827504729.368763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-120114603.03903651</v>
      </c>
      <c r="L3033" s="444">
        <f t="shared" ca="1" si="157"/>
        <v>-28947619332.407799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-28947619332.407799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-120615080.55169916</v>
      </c>
      <c r="L3034" s="444">
        <f t="shared" ca="1" si="157"/>
        <v>-29068234412.959499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-29068234412.959499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-121117643.38733125</v>
      </c>
      <c r="L3035" s="444">
        <f t="shared" ca="1" si="157"/>
        <v>-29189352056.346832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-29189352056.346832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-121622300.23477846</v>
      </c>
      <c r="L3036" s="444">
        <f t="shared" ca="1" si="157"/>
        <v>-29310974356.581612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-29310974356.581612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-122129059.81909007</v>
      </c>
      <c r="L3037" s="444">
        <f t="shared" ca="1" si="157"/>
        <v>-29433103416.400703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-29433103416.400703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-122637930.90166958</v>
      </c>
      <c r="L3038" s="444">
        <f t="shared" ca="1" si="157"/>
        <v>-29555741347.302372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-29555741347.302372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-123148922.28042655</v>
      </c>
      <c r="L3039" s="444">
        <f t="shared" ca="1" si="157"/>
        <v>-29678890269.582798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-29678890269.582798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-123662042.78992832</v>
      </c>
      <c r="L3040" s="444">
        <f t="shared" ca="1" si="157"/>
        <v>-29802552312.372726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-29802552312.372726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-124177301.30155303</v>
      </c>
      <c r="L3041" s="444">
        <f t="shared" ca="1" si="157"/>
        <v>-29926729613.674278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-29926729613.674278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-124694706.72364284</v>
      </c>
      <c r="L3042" s="444">
        <f t="shared" ca="1" si="157"/>
        <v>-30051424320.397923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-30051424320.397923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-125214268.00165801</v>
      </c>
      <c r="L3043" s="444">
        <f t="shared" ca="1" si="157"/>
        <v>-30176638588.399582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-30176638588.399582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-125735994.1183316</v>
      </c>
      <c r="L3044" s="444">
        <f t="shared" ca="1" si="157"/>
        <v>-30302374582.517914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-30302374582.517914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-126259894.09382465</v>
      </c>
      <c r="L3045" s="444">
        <f t="shared" ca="1" si="157"/>
        <v>-30428634476.61174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-30428634476.61174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-126785976.98588225</v>
      </c>
      <c r="L3046" s="444">
        <f t="shared" ca="1" si="157"/>
        <v>-30555420453.597622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-30555420453.597622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-127314251.88999009</v>
      </c>
      <c r="L3047" s="444">
        <f t="shared" ca="1" si="157"/>
        <v>-30682734705.487614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-30682734705.487614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-127844727.93953174</v>
      </c>
      <c r="L3048" s="444">
        <f t="shared" ca="1" si="157"/>
        <v>-30810579433.427147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-30810579433.427147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-128377414.30594644</v>
      </c>
      <c r="L3049" s="444">
        <f t="shared" ca="1" si="157"/>
        <v>-30938956847.733093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-30938956847.733093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-128912320.19888788</v>
      </c>
      <c r="L3050" s="444">
        <f t="shared" ca="1" si="157"/>
        <v>-31067869167.93198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-31067869167.93198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-129449454.86638324</v>
      </c>
      <c r="L3051" s="444">
        <f t="shared" ca="1" si="157"/>
        <v>-31197318622.798363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-31197318622.798363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-129988827.59499317</v>
      </c>
      <c r="L3052" s="444">
        <f t="shared" ca="1" si="157"/>
        <v>-31327307450.393356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-31327307450.393356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-130530447.70997232</v>
      </c>
      <c r="L3053" s="444">
        <f t="shared" ca="1" si="157"/>
        <v>-31457837898.103329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-31457837898.103329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-131074324.57543053</v>
      </c>
      <c r="L3054" s="444">
        <f t="shared" ca="1" si="157"/>
        <v>-31588912222.678761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-31588912222.678761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-131620467.59449482</v>
      </c>
      <c r="L3055" s="444">
        <f t="shared" ca="1" si="157"/>
        <v>-31720532690.273254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-31720532690.273254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-132168886.20947188</v>
      </c>
      <c r="L3056" s="444">
        <f t="shared" ca="1" si="157"/>
        <v>-31852701576.482727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-31852701576.482727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-132719589.90201136</v>
      </c>
      <c r="L3057" s="444">
        <f t="shared" ca="1" si="157"/>
        <v>-31985421166.384739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-31985421166.384739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-133272588.19326974</v>
      </c>
      <c r="L3058" s="444">
        <f t="shared" ca="1" si="157"/>
        <v>-32118693754.578011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-32118693754.578011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-133827890.64407504</v>
      </c>
      <c r="L3059" s="444">
        <f t="shared" ca="1" si="157"/>
        <v>-32252521645.222084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-32252521645.222084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-134385506.85509202</v>
      </c>
      <c r="L3060" s="444">
        <f t="shared" ca="1" si="157"/>
        <v>-32386907152.077175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-32386907152.077175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-134945446.46698824</v>
      </c>
      <c r="L3061" s="444">
        <f t="shared" ca="1" si="157"/>
        <v>-32521852598.544163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-32521852598.544163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-135507719.16060066</v>
      </c>
      <c r="L3062" s="444">
        <f t="shared" ca="1" si="157"/>
        <v>-32657360317.704765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-32657360317.704765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-136072334.65710318</v>
      </c>
      <c r="L3063" s="444">
        <f t="shared" ca="1" si="157"/>
        <v>-32793432652.36187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-32793432652.36187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-136639302.71817446</v>
      </c>
      <c r="L3064" s="444">
        <f t="shared" ca="1" si="157"/>
        <v>-32930071955.080044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-32930071955.080044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-137208633.14616683</v>
      </c>
      <c r="L3065" s="444">
        <f t="shared" ca="1" si="157"/>
        <v>-33067280588.226212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-33067280588.226212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-137780335.78427589</v>
      </c>
      <c r="L3066" s="444">
        <f t="shared" ca="1" si="157"/>
        <v>-33205060924.010487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-33205060924.010487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-138354420.51671037</v>
      </c>
      <c r="L3067" s="444">
        <f t="shared" ca="1" si="157"/>
        <v>-33343415344.527199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-33343415344.527199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-138930897.26886332</v>
      </c>
      <c r="L3068" s="444">
        <f t="shared" ref="L3068:L3322" ca="1" si="162">I3068-J3068+K3068</f>
        <v>-33482346241.796062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-33482346241.796062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-139509776.0074836</v>
      </c>
      <c r="L3069" s="444">
        <f t="shared" ca="1" si="162"/>
        <v>-33621856017.803547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-33621856017.803547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-140091066.74084812</v>
      </c>
      <c r="L3070" s="444">
        <f t="shared" ca="1" si="162"/>
        <v>-33761947084.544395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-33761947084.544395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-140674779.51893497</v>
      </c>
      <c r="L3071" s="444">
        <f t="shared" ca="1" si="162"/>
        <v>-33902621864.063332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-33902621864.063332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-141260924.43359721</v>
      </c>
      <c r="L3072" s="444">
        <f t="shared" ca="1" si="162"/>
        <v>-34043882788.496929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-34043882788.496929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-141849511.61873719</v>
      </c>
      <c r="L3073" s="444">
        <f t="shared" ca="1" si="162"/>
        <v>-34185732300.115665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-34185732300.115665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-142440551.25048193</v>
      </c>
      <c r="L3074" s="444">
        <f t="shared" ca="1" si="162"/>
        <v>-34328172851.366146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-34328172851.366146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-143034053.54735893</v>
      </c>
      <c r="L3075" s="444">
        <f t="shared" ca="1" si="162"/>
        <v>-34471206904.913506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-34471206904.913506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-143630028.77047294</v>
      </c>
      <c r="L3076" s="444">
        <f t="shared" ca="1" si="162"/>
        <v>-34614836933.683975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-34614836933.683975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-144228487.22368324</v>
      </c>
      <c r="L3077" s="444">
        <f t="shared" ca="1" si="162"/>
        <v>-34759065420.907661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-34759065420.907661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-144829439.25378191</v>
      </c>
      <c r="L3078" s="444">
        <f t="shared" ca="1" si="162"/>
        <v>-34903894860.161446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-34903894860.161446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-145432895.2506727</v>
      </c>
      <c r="L3079" s="444">
        <f t="shared" ca="1" si="162"/>
        <v>-35049327755.412117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-35049327755.412117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-146038865.64755049</v>
      </c>
      <c r="L3080" s="444">
        <f t="shared" ca="1" si="162"/>
        <v>-35195366621.059669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-35195366621.059669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-146647360.92108196</v>
      </c>
      <c r="L3081" s="444">
        <f t="shared" ca="1" si="162"/>
        <v>-35342013981.980751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-35342013981.980751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-147258391.59158647</v>
      </c>
      <c r="L3082" s="444">
        <f t="shared" ca="1" si="162"/>
        <v>-35489272373.572334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-35489272373.572334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-147871968.22321805</v>
      </c>
      <c r="L3083" s="444">
        <f t="shared" ca="1" si="162"/>
        <v>-35637144341.795555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-35637144341.795555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-148488101.42414814</v>
      </c>
      <c r="L3084" s="444">
        <f t="shared" ca="1" si="162"/>
        <v>-35785632443.219704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-35785632443.219704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-149106801.84674877</v>
      </c>
      <c r="L3085" s="444">
        <f t="shared" ca="1" si="162"/>
        <v>-35934739245.066452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-35934739245.066452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-149728080.18777689</v>
      </c>
      <c r="L3086" s="444">
        <f t="shared" ca="1" si="162"/>
        <v>-36084467325.254227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-36084467325.254227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-150351947.18855926</v>
      </c>
      <c r="L3087" s="444">
        <f t="shared" ca="1" si="162"/>
        <v>-36234819272.442787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-36234819272.442787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-150978413.63517827</v>
      </c>
      <c r="L3088" s="444">
        <f t="shared" ca="1" si="162"/>
        <v>-36385797686.077965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-36385797686.077965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-151607490.35865819</v>
      </c>
      <c r="L3089" s="444">
        <f t="shared" ca="1" si="162"/>
        <v>-36537405176.436623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-36537405176.436623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-152239188.2351526</v>
      </c>
      <c r="L3090" s="444">
        <f t="shared" ca="1" si="162"/>
        <v>-36689644364.671776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-36689644364.671776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-152873518.1861324</v>
      </c>
      <c r="L3091" s="444">
        <f t="shared" ca="1" si="162"/>
        <v>-36842517882.85791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-36842517882.85791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-153510491.17857462</v>
      </c>
      <c r="L3092" s="444">
        <f t="shared" ca="1" si="162"/>
        <v>-36996028374.036484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-36996028374.036484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-154150118.22515202</v>
      </c>
      <c r="L3093" s="444">
        <f t="shared" ca="1" si="162"/>
        <v>-37150178492.261635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-37150178492.261635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-154792410.38442346</v>
      </c>
      <c r="L3094" s="444">
        <f t="shared" ca="1" si="162"/>
        <v>-37304970902.646057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-37304970902.646057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-155437378.76102525</v>
      </c>
      <c r="L3095" s="444">
        <f t="shared" ca="1" si="162"/>
        <v>-37460408281.407082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-37460408281.407082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-156085034.50586283</v>
      </c>
      <c r="L3096" s="444">
        <f t="shared" ca="1" si="162"/>
        <v>-37616493315.912941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-37616493315.912941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-156735388.81630391</v>
      </c>
      <c r="L3097" s="444">
        <f t="shared" ca="1" si="162"/>
        <v>-37773228704.729248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-37773228704.729248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-157388452.93637186</v>
      </c>
      <c r="L3098" s="444">
        <f t="shared" ca="1" si="162"/>
        <v>-37930617157.665619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-37930617157.665619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-158044238.15694007</v>
      </c>
      <c r="L3099" s="444">
        <f t="shared" ca="1" si="162"/>
        <v>-38088661395.822556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-38088661395.822556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-158702755.81592733</v>
      </c>
      <c r="L3100" s="444">
        <f t="shared" ca="1" si="162"/>
        <v>-38247364151.638481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-38247364151.638481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-159364017.29849368</v>
      </c>
      <c r="L3101" s="444">
        <f t="shared" ca="1" si="162"/>
        <v>-38406728168.936974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-38406728168.936974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-160028034.03723738</v>
      </c>
      <c r="L3102" s="444">
        <f t="shared" ca="1" si="162"/>
        <v>-38566756202.974213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-38566756202.974213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-160694817.51239255</v>
      </c>
      <c r="L3103" s="444">
        <f t="shared" ca="1" si="162"/>
        <v>-38727451020.486603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-38727451020.486603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-161364379.25202751</v>
      </c>
      <c r="L3104" s="444">
        <f t="shared" ca="1" si="162"/>
        <v>-38888815399.738632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-38888815399.738632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-162036730.83224431</v>
      </c>
      <c r="L3105" s="444">
        <f t="shared" ca="1" si="162"/>
        <v>-39050852130.570877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-39050852130.570877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-162711883.87737864</v>
      </c>
      <c r="L3106" s="444">
        <f t="shared" ca="1" si="162"/>
        <v>-39213564014.448257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-39213564014.448257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-163389850.06020108</v>
      </c>
      <c r="L3107" s="444">
        <f t="shared" ca="1" si="162"/>
        <v>-39376953864.508461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-39376953864.508461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-164070641.10211858</v>
      </c>
      <c r="L3108" s="444">
        <f t="shared" ca="1" si="162"/>
        <v>-39541024505.61058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-39541024505.61058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-164754268.77337742</v>
      </c>
      <c r="L3109" s="444">
        <f t="shared" ca="1" si="162"/>
        <v>-39705778774.383957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-39705778774.383957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-165440744.8932665</v>
      </c>
      <c r="L3110" s="444">
        <f t="shared" ca="1" si="162"/>
        <v>-39871219519.277222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-39871219519.277222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-166130081.33032176</v>
      </c>
      <c r="L3111" s="444">
        <f t="shared" ca="1" si="162"/>
        <v>-40037349600.607544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-40037349600.607544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-166822290.00253144</v>
      </c>
      <c r="L3112" s="444">
        <f t="shared" ca="1" si="162"/>
        <v>-40204171890.610077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-40204171890.610077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-167517382.87754199</v>
      </c>
      <c r="L3113" s="444">
        <f t="shared" ca="1" si="162"/>
        <v>-40371689273.487617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-40371689273.487617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-168215371.97286507</v>
      </c>
      <c r="L3114" s="444">
        <f t="shared" ca="1" si="162"/>
        <v>-40539904645.46048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-40539904645.46048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-168916269.35608533</v>
      </c>
      <c r="L3115" s="444">
        <f t="shared" ca="1" si="162"/>
        <v>-40708820914.816566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-40708820914.816566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-169620087.14506903</v>
      </c>
      <c r="L3116" s="444">
        <f t="shared" ca="1" si="162"/>
        <v>-40878441001.961632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-40878441001.961632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-170326837.50817347</v>
      </c>
      <c r="L3117" s="444">
        <f t="shared" ca="1" si="162"/>
        <v>-41048767839.469803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-41048767839.469803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-171036532.6644575</v>
      </c>
      <c r="L3118" s="444">
        <f t="shared" ca="1" si="162"/>
        <v>-41219804372.134262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-41219804372.134262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-171749184.88389274</v>
      </c>
      <c r="L3119" s="444">
        <f t="shared" ca="1" si="162"/>
        <v>-41391553557.018158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-41391553557.018158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-172464806.48757565</v>
      </c>
      <c r="L3120" s="444">
        <f t="shared" ca="1" si="162"/>
        <v>-41564018363.505737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-41564018363.505737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-173183409.84794056</v>
      </c>
      <c r="L3121" s="444">
        <f t="shared" ca="1" si="162"/>
        <v>-41737201773.353676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-41737201773.353676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-173905007.38897365</v>
      </c>
      <c r="L3122" s="444">
        <f t="shared" ca="1" si="162"/>
        <v>-41911106780.742653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-41911106780.742653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-174629611.58642772</v>
      </c>
      <c r="L3123" s="444">
        <f t="shared" ca="1" si="162"/>
        <v>-42085736392.329079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-42085736392.329079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-175357234.96803781</v>
      </c>
      <c r="L3124" s="444">
        <f t="shared" ca="1" si="162"/>
        <v>-42261093627.297119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-42261093627.297119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-176087890.113738</v>
      </c>
      <c r="L3125" s="444">
        <f t="shared" ca="1" si="162"/>
        <v>-42437181517.410858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-42437181517.410858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-176821589.65587857</v>
      </c>
      <c r="L3126" s="444">
        <f t="shared" ca="1" si="162"/>
        <v>-42614003107.066734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-42614003107.066734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-177558346.27944472</v>
      </c>
      <c r="L3127" s="444">
        <f t="shared" ca="1" si="162"/>
        <v>-42791561453.346176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-42791561453.346176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-178298172.72227573</v>
      </c>
      <c r="L3128" s="444">
        <f t="shared" ca="1" si="162"/>
        <v>-42969859626.068451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-42969859626.068451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-179041081.77528521</v>
      </c>
      <c r="L3129" s="444">
        <f t="shared" ca="1" si="162"/>
        <v>-43148900707.843735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-43148900707.843735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-179787086.28268224</v>
      </c>
      <c r="L3130" s="444">
        <f t="shared" ca="1" si="162"/>
        <v>-43328687794.126419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-43328687794.126419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-180536199.14219341</v>
      </c>
      <c r="L3131" s="444">
        <f t="shared" ca="1" si="162"/>
        <v>-43509223993.268616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-43509223993.268616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-181288433.3052859</v>
      </c>
      <c r="L3132" s="444">
        <f t="shared" ca="1" si="162"/>
        <v>-43690512426.573898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-43690512426.573898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-182043801.77739125</v>
      </c>
      <c r="L3133" s="444">
        <f t="shared" ca="1" si="162"/>
        <v>-43872556228.351288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-43872556228.351288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-182802317.61813036</v>
      </c>
      <c r="L3134" s="444">
        <f t="shared" ca="1" si="162"/>
        <v>-44055358545.969421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-44055358545.969421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-183563993.94153926</v>
      </c>
      <c r="L3135" s="444">
        <f t="shared" ca="1" si="162"/>
        <v>-44238922539.910957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-44238922539.910957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-184328843.91629565</v>
      </c>
      <c r="L3136" s="444">
        <f t="shared" ca="1" si="162"/>
        <v>-44423251383.827255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-44423251383.827255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-185096880.76594689</v>
      </c>
      <c r="L3137" s="444">
        <f t="shared" ca="1" si="162"/>
        <v>-44608348264.593201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-44608348264.593201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-185868117.76913834</v>
      </c>
      <c r="L3138" s="444">
        <f t="shared" ca="1" si="162"/>
        <v>-44794216382.362335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-44794216382.362335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-186642568.25984305</v>
      </c>
      <c r="L3139" s="444">
        <f t="shared" ca="1" si="162"/>
        <v>-44980858950.622177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-44980858950.622177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-187420245.62759241</v>
      </c>
      <c r="L3140" s="444">
        <f t="shared" ca="1" si="162"/>
        <v>-45168279196.249771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-45168279196.249771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-188201163.31770739</v>
      </c>
      <c r="L3141" s="444">
        <f t="shared" ca="1" si="162"/>
        <v>-45356480359.567482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-45356480359.567482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-188985334.83153117</v>
      </c>
      <c r="L3142" s="444">
        <f t="shared" ca="1" si="162"/>
        <v>-45545465694.39901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-45545465694.39901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-189772773.72666255</v>
      </c>
      <c r="L3143" s="444">
        <f t="shared" ca="1" si="162"/>
        <v>-45735238468.125671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-45735238468.125671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-190563493.6171903</v>
      </c>
      <c r="L3144" s="444">
        <f t="shared" ca="1" si="162"/>
        <v>-45925801961.742859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-45925801961.742859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-191357508.17392859</v>
      </c>
      <c r="L3145" s="444">
        <f t="shared" ca="1" si="162"/>
        <v>-46117159469.916786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-46117159469.916786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-192154831.12465328</v>
      </c>
      <c r="L3146" s="444">
        <f t="shared" ca="1" si="162"/>
        <v>-46309314301.041443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-46309314301.041443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-192955476.25433934</v>
      </c>
      <c r="L3147" s="444">
        <f t="shared" ca="1" si="162"/>
        <v>-46502269777.295784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-46502269777.295784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-193759457.40539908</v>
      </c>
      <c r="L3148" s="444">
        <f t="shared" ca="1" si="162"/>
        <v>-46696029234.70118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-46696029234.70118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-194566788.47792158</v>
      </c>
      <c r="L3149" s="444">
        <f t="shared" ca="1" si="162"/>
        <v>-46890596023.1791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-46890596023.1791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-195377483.42991292</v>
      </c>
      <c r="L3150" s="444">
        <f t="shared" ca="1" si="162"/>
        <v>-47085973506.609016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-47085973506.609016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-196191556.27753755</v>
      </c>
      <c r="L3151" s="444">
        <f t="shared" ca="1" si="162"/>
        <v>-47282165062.886551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-47282165062.886551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-197009021.09536064</v>
      </c>
      <c r="L3152" s="444">
        <f t="shared" ca="1" si="162"/>
        <v>-47479174083.981911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-47479174083.981911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-197829892.01659128</v>
      </c>
      <c r="L3153" s="444">
        <f t="shared" ca="1" si="162"/>
        <v>-47677003975.998505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-47677003975.998505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-198654183.23332709</v>
      </c>
      <c r="L3154" s="444">
        <f t="shared" ca="1" si="162"/>
        <v>-47875658159.231834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-47875658159.231834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-199481908.99679932</v>
      </c>
      <c r="L3155" s="444">
        <f t="shared" ca="1" si="162"/>
        <v>-48075140068.22863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-48075140068.22863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-200313083.61761928</v>
      </c>
      <c r="L3156" s="444">
        <f t="shared" ca="1" si="162"/>
        <v>-48275453151.846252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-48275453151.846252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-201147721.46602604</v>
      </c>
      <c r="L3157" s="444">
        <f t="shared" ca="1" si="162"/>
        <v>-48476600873.312279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-48476600873.312279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-201985836.9721345</v>
      </c>
      <c r="L3158" s="444">
        <f t="shared" ca="1" si="162"/>
        <v>-48678586710.284416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-48678586710.284416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-202827444.62618506</v>
      </c>
      <c r="L3159" s="444">
        <f t="shared" ca="1" si="162"/>
        <v>-48881414154.910599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-48881414154.910599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-203672558.97879416</v>
      </c>
      <c r="L3160" s="444">
        <f t="shared" ca="1" si="162"/>
        <v>-49085086713.889397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-49085086713.889397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-204521194.64120582</v>
      </c>
      <c r="L3161" s="444">
        <f t="shared" ca="1" si="162"/>
        <v>-49289607908.530602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-49289607908.530602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-205373366.28554416</v>
      </c>
      <c r="L3162" s="444">
        <f t="shared" ca="1" si="162"/>
        <v>-49494981274.816147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-49494981274.816147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-206229088.64506727</v>
      </c>
      <c r="L3163" s="444">
        <f t="shared" ca="1" si="162"/>
        <v>-49701210363.461212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-49701210363.461212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-207088376.5144217</v>
      </c>
      <c r="L3164" s="444">
        <f t="shared" ca="1" si="162"/>
        <v>-49908298739.975632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-49908298739.975632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-207951244.74989846</v>
      </c>
      <c r="L3165" s="444">
        <f t="shared" ca="1" si="162"/>
        <v>-50116249984.725533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-50116249984.725533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-208817708.26968971</v>
      </c>
      <c r="L3166" s="444">
        <f t="shared" ca="1" si="162"/>
        <v>-50325067692.995224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-50325067692.995224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-209687782.05414677</v>
      </c>
      <c r="L3167" s="444">
        <f t="shared" ca="1" si="162"/>
        <v>-50534755475.04937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-50534755475.04937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-210561481.14603904</v>
      </c>
      <c r="L3168" s="444">
        <f t="shared" ca="1" si="162"/>
        <v>-50745316956.195412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-50745316956.195412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-211438820.65081421</v>
      </c>
      <c r="L3169" s="444">
        <f t="shared" ca="1" si="162"/>
        <v>-50956755776.84623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-50956755776.84623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-212319815.73685929</v>
      </c>
      <c r="L3170" s="444">
        <f t="shared" ca="1" si="162"/>
        <v>-51169075592.583092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-51169075592.583092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-213204481.63576287</v>
      </c>
      <c r="L3171" s="444">
        <f t="shared" ca="1" si="162"/>
        <v>-51382280074.218857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-51382280074.218857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-214092833.64257857</v>
      </c>
      <c r="L3172" s="444">
        <f t="shared" ca="1" si="162"/>
        <v>-51596372907.861435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-51596372907.861435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-214984887.11608931</v>
      </c>
      <c r="L3173" s="444">
        <f t="shared" ca="1" si="162"/>
        <v>-51811357794.977524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-51811357794.977524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-215880657.47907302</v>
      </c>
      <c r="L3174" s="444">
        <f t="shared" ca="1" si="162"/>
        <v>-52027238452.456596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-52027238452.456596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-216780160.21856916</v>
      </c>
      <c r="L3175" s="444">
        <f t="shared" ca="1" si="162"/>
        <v>-52244018612.675163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-52244018612.675163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-217683410.88614652</v>
      </c>
      <c r="L3176" s="444">
        <f t="shared" ca="1" si="162"/>
        <v>-52461702023.56131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-52461702023.56131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-218590425.09817213</v>
      </c>
      <c r="L3177" s="444">
        <f t="shared" ca="1" si="162"/>
        <v>-52680292448.659485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-52680292448.659485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-219501218.53608119</v>
      </c>
      <c r="L3178" s="444">
        <f t="shared" ca="1" si="162"/>
        <v>-52899793667.195564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-52899793667.195564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-220415806.94664818</v>
      </c>
      <c r="L3179" s="444">
        <f t="shared" ca="1" si="162"/>
        <v>-53120209474.142212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-53120209474.142212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-221334206.14225921</v>
      </c>
      <c r="L3180" s="444">
        <f t="shared" ca="1" si="162"/>
        <v>-53341543680.28447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-53341543680.28447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-222256432.0011853</v>
      </c>
      <c r="L3181" s="444">
        <f t="shared" ca="1" si="162"/>
        <v>-53563800112.285652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-53563800112.285652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-223182500.46785688</v>
      </c>
      <c r="L3182" s="444">
        <f t="shared" ca="1" si="162"/>
        <v>-53786982612.75351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-53786982612.75351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-224112427.55313963</v>
      </c>
      <c r="L3183" s="444">
        <f t="shared" ca="1" si="162"/>
        <v>-54011095040.306648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-54011095040.306648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-225046229.334611</v>
      </c>
      <c r="L3184" s="444">
        <f t="shared" ca="1" si="162"/>
        <v>-54236141269.641258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-54236141269.641258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-225983921.95683858</v>
      </c>
      <c r="L3185" s="444">
        <f t="shared" ca="1" si="162"/>
        <v>-54462125191.598099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-54462125191.598099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-226925521.63165873</v>
      </c>
      <c r="L3186" s="444">
        <f t="shared" ca="1" si="162"/>
        <v>-54689050713.229759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-54689050713.229759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-227871044.63845733</v>
      </c>
      <c r="L3187" s="444">
        <f t="shared" ca="1" si="162"/>
        <v>-54916921757.868217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-54916921757.868217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-228820507.32445091</v>
      </c>
      <c r="L3188" s="444">
        <f t="shared" ca="1" si="162"/>
        <v>-55145742265.192665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-55145742265.192665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-229773926.10496947</v>
      </c>
      <c r="L3189" s="444">
        <f t="shared" ca="1" si="162"/>
        <v>-55375516191.297638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-55375516191.297638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-230731317.46374014</v>
      </c>
      <c r="L3190" s="444">
        <f t="shared" ca="1" si="162"/>
        <v>-55606247508.761375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-55606247508.761375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-231692697.95317242</v>
      </c>
      <c r="L3191" s="444">
        <f t="shared" ca="1" si="162"/>
        <v>-55837940206.714546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-55837940206.714546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-232658084.19464394</v>
      </c>
      <c r="L3192" s="444">
        <f t="shared" ca="1" si="162"/>
        <v>-56070598290.909187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-56070598290.909187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-233627492.87878826</v>
      </c>
      <c r="L3193" s="444">
        <f t="shared" ca="1" si="162"/>
        <v>-56304225783.787979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-56304225783.787979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-234600940.76578322</v>
      </c>
      <c r="L3194" s="444">
        <f t="shared" ca="1" si="162"/>
        <v>-56538826724.553764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-56538826724.553764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-235578444.68564066</v>
      </c>
      <c r="L3195" s="444">
        <f t="shared" ca="1" si="162"/>
        <v>-56774405169.239403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-56774405169.239403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-236560021.53849751</v>
      </c>
      <c r="L3196" s="444">
        <f t="shared" ca="1" si="162"/>
        <v>-57010965190.777901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-57010965190.777901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-237545688.2949079</v>
      </c>
      <c r="L3197" s="444">
        <f t="shared" ca="1" si="162"/>
        <v>-57248510879.072807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-57248510879.072807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-238535461.9961367</v>
      </c>
      <c r="L3198" s="444">
        <f t="shared" ca="1" si="162"/>
        <v>-57487046341.068947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-57487046341.068947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-239529359.7544539</v>
      </c>
      <c r="L3199" s="444">
        <f t="shared" ca="1" si="162"/>
        <v>-57726575700.823402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-57726575700.823402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-240527398.75343087</v>
      </c>
      <c r="L3200" s="444">
        <f t="shared" ca="1" si="162"/>
        <v>-57967103099.576836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-57967103099.576836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-241529596.24823681</v>
      </c>
      <c r="L3201" s="444">
        <f t="shared" ca="1" si="162"/>
        <v>-58208632695.825073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-58208632695.825073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-242535969.56593779</v>
      </c>
      <c r="L3202" s="444">
        <f t="shared" ca="1" si="162"/>
        <v>-58451168665.391014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-58451168665.391014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-243546536.10579589</v>
      </c>
      <c r="L3203" s="444">
        <f t="shared" ca="1" si="162"/>
        <v>-58694715201.496811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-58694715201.496811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-244561313.33957005</v>
      </c>
      <c r="L3204" s="444">
        <f t="shared" ca="1" si="162"/>
        <v>-58939276514.83638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-58939276514.83638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-245580318.81181824</v>
      </c>
      <c r="L3205" s="444">
        <f t="shared" ca="1" si="162"/>
        <v>-59184856833.648201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-59184856833.648201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-246603570.14020085</v>
      </c>
      <c r="L3206" s="444">
        <f t="shared" ca="1" si="162"/>
        <v>-59431460403.788399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-59431460403.788399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-247631085.01578495</v>
      </c>
      <c r="L3207" s="444">
        <f t="shared" ca="1" si="162"/>
        <v>-59679091488.804184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-59679091488.804184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-248662881.20335075</v>
      </c>
      <c r="L3208" s="444">
        <f t="shared" ca="1" si="162"/>
        <v>-59927754370.007538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-59927754370.007538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-249698976.54169807</v>
      </c>
      <c r="L3209" s="444">
        <f t="shared" ca="1" si="162"/>
        <v>-60177453346.549232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-60177453346.549232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-250739388.94395515</v>
      </c>
      <c r="L3210" s="444">
        <f t="shared" ca="1" si="162"/>
        <v>-60428192735.493187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-60428192735.493187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-251784136.39788827</v>
      </c>
      <c r="L3211" s="444">
        <f t="shared" ca="1" si="162"/>
        <v>-60679976871.891075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-60679976871.891075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-252833236.96621281</v>
      </c>
      <c r="L3212" s="444">
        <f t="shared" ca="1" si="162"/>
        <v>-60932810108.857285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-60932810108.857285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-253886708.78690535</v>
      </c>
      <c r="L3213" s="444">
        <f t="shared" ca="1" si="162"/>
        <v>-61186696817.644188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-61186696817.644188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-254944570.07351744</v>
      </c>
      <c r="L3214" s="444">
        <f t="shared" ca="1" si="162"/>
        <v>-61441641387.717705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-61441641387.717705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-256006839.11549044</v>
      </c>
      <c r="L3215" s="444">
        <f t="shared" ca="1" si="162"/>
        <v>-61697648226.833199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-61697648226.833199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-257073534.27847165</v>
      </c>
      <c r="L3216" s="444">
        <f t="shared" ca="1" si="162"/>
        <v>-61954721761.111671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-61954721761.111671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-258144674.00463197</v>
      </c>
      <c r="L3217" s="444">
        <f t="shared" ca="1" si="162"/>
        <v>-62212866435.116302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-62212866435.116302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-259220276.81298456</v>
      </c>
      <c r="L3218" s="444">
        <f t="shared" ca="1" si="162"/>
        <v>-62472086711.929291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-62472086711.929291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-260300361.29970539</v>
      </c>
      <c r="L3219" s="444">
        <f t="shared" ca="1" si="162"/>
        <v>-62732387073.228996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-62732387073.228996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-261384946.13845414</v>
      </c>
      <c r="L3220" s="444">
        <f t="shared" ca="1" si="162"/>
        <v>-62993772019.367447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-62993772019.367447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-262474050.08069769</v>
      </c>
      <c r="L3221" s="444">
        <f t="shared" ca="1" si="162"/>
        <v>-63256246069.448143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-63256246069.448143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-263567691.95603392</v>
      </c>
      <c r="L3222" s="444">
        <f t="shared" ca="1" si="162"/>
        <v>-63519813761.404175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-63519813761.404175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-264665890.67251739</v>
      </c>
      <c r="L3223" s="444">
        <f t="shared" ca="1" si="162"/>
        <v>-63784479652.076691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-63784479652.076691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-265768665.21698618</v>
      </c>
      <c r="L3224" s="444">
        <f t="shared" ca="1" si="162"/>
        <v>-64050248317.293678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-64050248317.293678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-266876034.65539032</v>
      </c>
      <c r="L3225" s="444">
        <f t="shared" ca="1" si="162"/>
        <v>-64317124351.949066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-64317124351.949066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-267988018.1331211</v>
      </c>
      <c r="L3226" s="444">
        <f t="shared" ca="1" si="162"/>
        <v>-64585112370.082184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-64585112370.082184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-269104634.87534243</v>
      </c>
      <c r="L3227" s="444">
        <f t="shared" ca="1" si="162"/>
        <v>-64854217004.957527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-64854217004.957527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-270225904.18732303</v>
      </c>
      <c r="L3228" s="444">
        <f t="shared" ca="1" si="162"/>
        <v>-65124442909.144852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-65124442909.144852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-271351845.45477027</v>
      </c>
      <c r="L3229" s="444">
        <f t="shared" ca="1" si="162"/>
        <v>-65395794754.599625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-65395794754.599625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-272482478.1441651</v>
      </c>
      <c r="L3230" s="444">
        <f t="shared" ca="1" si="162"/>
        <v>-65668277232.74379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-65668277232.74379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-273617821.8030991</v>
      </c>
      <c r="L3231" s="444">
        <f t="shared" ca="1" si="162"/>
        <v>-65941895054.54689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-65941895054.54689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-274757896.06061202</v>
      </c>
      <c r="L3232" s="444">
        <f t="shared" ca="1" si="162"/>
        <v>-66216652950.607506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-66216652950.607506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-275902720.62753129</v>
      </c>
      <c r="L3233" s="444">
        <f t="shared" ca="1" si="162"/>
        <v>-66492555671.235039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-66492555671.235039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-277052315.29681265</v>
      </c>
      <c r="L3234" s="444">
        <f t="shared" ca="1" si="162"/>
        <v>-66769607986.531853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-66769607986.531853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-278206699.9438827</v>
      </c>
      <c r="L3235" s="444">
        <f t="shared" ca="1" si="162"/>
        <v>-67047814686.475739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-67047814686.475739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-279365894.52698225</v>
      </c>
      <c r="L3236" s="444">
        <f t="shared" ca="1" si="162"/>
        <v>-67327180581.002724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-67327180581.002724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-280529919.08751136</v>
      </c>
      <c r="L3237" s="444">
        <f t="shared" ca="1" si="162"/>
        <v>-67607710500.090233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-67607710500.090233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-281698793.75037599</v>
      </c>
      <c r="L3238" s="444">
        <f t="shared" ca="1" si="162"/>
        <v>-67889409293.840607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-67889409293.840607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-282872538.72433591</v>
      </c>
      <c r="L3239" s="444">
        <f t="shared" ca="1" si="162"/>
        <v>-68172281832.564941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-68172281832.564941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-284051174.30235392</v>
      </c>
      <c r="L3240" s="444">
        <f t="shared" ca="1" si="162"/>
        <v>-68456333006.867294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-68456333006.867294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-285234720.86194706</v>
      </c>
      <c r="L3241" s="444">
        <f t="shared" ca="1" si="162"/>
        <v>-68741567727.729248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-68741567727.729248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-286423198.86553854</v>
      </c>
      <c r="L3242" s="444">
        <f t="shared" ca="1" si="162"/>
        <v>-69027990926.594788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-69027990926.594788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-287616628.86081159</v>
      </c>
      <c r="L3243" s="444">
        <f t="shared" ca="1" si="162"/>
        <v>-69315607555.455597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-69315607555.455597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-288815031.48106498</v>
      </c>
      <c r="L3244" s="444">
        <f t="shared" ca="1" si="162"/>
        <v>-69604422586.936661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-69604422586.936661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-290018427.4455694</v>
      </c>
      <c r="L3245" s="444">
        <f t="shared" ca="1" si="162"/>
        <v>-69894441014.382233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-69894441014.382233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-291226837.55992597</v>
      </c>
      <c r="L3246" s="444">
        <f t="shared" ca="1" si="162"/>
        <v>-70185667851.942154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-70185667851.942154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-292440282.71642566</v>
      </c>
      <c r="L3247" s="444">
        <f t="shared" ca="1" si="162"/>
        <v>-70478108134.658585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-70478108134.658585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-293658783.89441079</v>
      </c>
      <c r="L3248" s="444">
        <f t="shared" ca="1" si="162"/>
        <v>-70771766918.552994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-70771766918.552994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-294882362.1606375</v>
      </c>
      <c r="L3249" s="444">
        <f t="shared" ca="1" si="162"/>
        <v>-71066649280.713638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-71066649280.713638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-296111038.66964018</v>
      </c>
      <c r="L3250" s="444">
        <f t="shared" ca="1" si="162"/>
        <v>-71362760319.383286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-71362760319.383286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-297344834.66409701</v>
      </c>
      <c r="L3251" s="444">
        <f t="shared" ca="1" si="162"/>
        <v>-71660105154.047379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-71660105154.047379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-298583771.47519743</v>
      </c>
      <c r="L3252" s="444">
        <f t="shared" ca="1" si="162"/>
        <v>-71958688925.522583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-71958688925.522583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-299827870.52301073</v>
      </c>
      <c r="L3253" s="444">
        <f t="shared" ca="1" si="162"/>
        <v>-72258516796.045593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-72258516796.045593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-301077153.31685662</v>
      </c>
      <c r="L3254" s="444">
        <f t="shared" ca="1" si="162"/>
        <v>-72559593949.362457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-72559593949.362457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-302331641.45567691</v>
      </c>
      <c r="L3255" s="444">
        <f t="shared" ca="1" si="162"/>
        <v>-72861925590.81813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-72861925590.81813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-303591356.62840885</v>
      </c>
      <c r="L3256" s="444">
        <f t="shared" ca="1" si="162"/>
        <v>-73165516947.446533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-73165516947.446533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-304856320.61436057</v>
      </c>
      <c r="L3257" s="444">
        <f t="shared" ca="1" si="162"/>
        <v>-73470373268.060898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-73470373268.060898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-306126555.2835871</v>
      </c>
      <c r="L3258" s="444">
        <f t="shared" ca="1" si="162"/>
        <v>-73776499823.344482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-73776499823.344482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-307402082.5972687</v>
      </c>
      <c r="L3259" s="444">
        <f t="shared" ca="1" si="162"/>
        <v>-74083901905.941757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-74083901905.941757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-308682924.60809064</v>
      </c>
      <c r="L3260" s="444">
        <f t="shared" ca="1" si="162"/>
        <v>-74392584830.54985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-74392584830.54985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-309969103.4606244</v>
      </c>
      <c r="L3261" s="444">
        <f t="shared" ca="1" si="162"/>
        <v>-74702553934.010468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-74702553934.010468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-311260641.39171028</v>
      </c>
      <c r="L3262" s="444">
        <f t="shared" ca="1" si="162"/>
        <v>-75013814575.402176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-75013814575.402176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-312557560.73084241</v>
      </c>
      <c r="L3263" s="444">
        <f t="shared" ca="1" si="162"/>
        <v>-75326372136.133011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-75326372136.133011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-313859883.90055418</v>
      </c>
      <c r="L3264" s="444">
        <f t="shared" ca="1" si="162"/>
        <v>-75640232020.033569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-75640232020.033569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-315167633.41680652</v>
      </c>
      <c r="L3265" s="444">
        <f t="shared" ca="1" si="162"/>
        <v>-75955399653.450378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-75955399653.450378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-316480831.88937658</v>
      </c>
      <c r="L3266" s="444">
        <f t="shared" ca="1" si="162"/>
        <v>-76271880485.339752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-76271880485.339752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-317799502.02224898</v>
      </c>
      <c r="L3267" s="444">
        <f t="shared" ca="1" si="162"/>
        <v>-76589679987.362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-76589679987.362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-319123666.61400831</v>
      </c>
      <c r="L3268" s="444">
        <f t="shared" ca="1" si="162"/>
        <v>-76908803653.976013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-76908803653.976013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-320453348.55823338</v>
      </c>
      <c r="L3269" s="444">
        <f t="shared" ca="1" si="162"/>
        <v>-77229257002.534241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-77229257002.534241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-321788570.84389269</v>
      </c>
      <c r="L3270" s="444">
        <f t="shared" ca="1" si="162"/>
        <v>-77551045573.378128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-77551045573.378128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-323129356.5557422</v>
      </c>
      <c r="L3271" s="444">
        <f t="shared" ca="1" si="162"/>
        <v>-77874174929.933868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-77874174929.933868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-324475728.87472445</v>
      </c>
      <c r="L3272" s="444">
        <f t="shared" ca="1" si="162"/>
        <v>-78198650658.808594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-78198650658.808594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-325827711.07836914</v>
      </c>
      <c r="L3273" s="444">
        <f t="shared" ca="1" si="162"/>
        <v>-78524478369.886963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-78524478369.886963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-327185326.54119569</v>
      </c>
      <c r="L3274" s="444">
        <f t="shared" ca="1" si="162"/>
        <v>-78851663696.428162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-78851663696.428162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-328548598.73511732</v>
      </c>
      <c r="L3275" s="444">
        <f t="shared" ca="1" si="162"/>
        <v>-79180212295.163284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-79180212295.163284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-329917551.22984701</v>
      </c>
      <c r="L3276" s="444">
        <f t="shared" ca="1" si="162"/>
        <v>-79510129846.393127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-79510129846.393127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-331292207.69330472</v>
      </c>
      <c r="L3277" s="444">
        <f t="shared" ca="1" si="162"/>
        <v>-79841422054.086426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-79841422054.086426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-332672591.89202678</v>
      </c>
      <c r="L3278" s="444">
        <f t="shared" ca="1" si="162"/>
        <v>-80174094645.978455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-80174094645.978455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-334058727.6915769</v>
      </c>
      <c r="L3279" s="444">
        <f t="shared" ca="1" si="162"/>
        <v>-80508153373.670029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-80508153373.670029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-335450639.05695844</v>
      </c>
      <c r="L3280" s="444">
        <f t="shared" ca="1" si="162"/>
        <v>-80843604012.72699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-80843604012.72699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-336848350.05302912</v>
      </c>
      <c r="L3281" s="444">
        <f t="shared" ca="1" si="162"/>
        <v>-81180452362.780014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-81180452362.780014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-338251884.8449167</v>
      </c>
      <c r="L3282" s="444">
        <f t="shared" ca="1" si="162"/>
        <v>-81518704247.624924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-81518704247.624924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-339661267.69843715</v>
      </c>
      <c r="L3283" s="444">
        <f t="shared" ca="1" si="162"/>
        <v>-81858365515.323364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-81858365515.323364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-341076522.98051399</v>
      </c>
      <c r="L3284" s="444">
        <f t="shared" ca="1" si="162"/>
        <v>-82199442038.303879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-82199442038.303879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-342497675.15959948</v>
      </c>
      <c r="L3285" s="444">
        <f t="shared" ca="1" si="162"/>
        <v>-82541939713.463486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-82541939713.463486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-343924748.80609787</v>
      </c>
      <c r="L3286" s="444">
        <f t="shared" ca="1" si="162"/>
        <v>-82885864462.269577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-82885864462.269577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-345357768.59278989</v>
      </c>
      <c r="L3287" s="444">
        <f t="shared" ca="1" si="162"/>
        <v>-83231222230.862366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-83231222230.862366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-346796759.29525983</v>
      </c>
      <c r="L3288" s="444">
        <f t="shared" ca="1" si="162"/>
        <v>-83578018990.157623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-83578018990.157623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-348241745.79232341</v>
      </c>
      <c r="L3289" s="444">
        <f t="shared" ca="1" si="162"/>
        <v>-83926260735.949951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-83926260735.949951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-349692753.06645811</v>
      </c>
      <c r="L3290" s="444">
        <f t="shared" ca="1" si="162"/>
        <v>-84275953489.016403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-84275953489.016403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-351149806.20423502</v>
      </c>
      <c r="L3291" s="444">
        <f t="shared" ca="1" si="162"/>
        <v>-84627103295.220642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-84627103295.220642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-352612930.39675266</v>
      </c>
      <c r="L3292" s="444">
        <f t="shared" ca="1" si="162"/>
        <v>-84979716225.617401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-84979716225.617401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-354082150.94007248</v>
      </c>
      <c r="L3293" s="444">
        <f t="shared" ca="1" si="162"/>
        <v>-85333798376.55748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-85333798376.55748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-355557493.23565614</v>
      </c>
      <c r="L3294" s="444">
        <f t="shared" ca="1" si="162"/>
        <v>-85689355869.793137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-85689355869.793137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-357038982.79080474</v>
      </c>
      <c r="L3295" s="444">
        <f t="shared" ca="1" si="162"/>
        <v>-86046394852.583939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-86046394852.583939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-358526645.21909976</v>
      </c>
      <c r="L3296" s="444">
        <f t="shared" ca="1" si="162"/>
        <v>-86404921497.80304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-86404921497.80304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-360020506.24084598</v>
      </c>
      <c r="L3297" s="444">
        <f t="shared" ca="1" si="162"/>
        <v>-86764942004.043884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-86764942004.043884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-361520591.6835162</v>
      </c>
      <c r="L3298" s="444">
        <f t="shared" ca="1" si="162"/>
        <v>-87126462595.727402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-87126462595.727402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-363026927.48219752</v>
      </c>
      <c r="L3299" s="444">
        <f t="shared" ca="1" si="162"/>
        <v>-87489489523.209595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-87489489523.209595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-364539539.68004</v>
      </c>
      <c r="L3300" s="444">
        <f t="shared" ca="1" si="162"/>
        <v>-87854029062.889633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-87854029062.889633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-366058454.42870682</v>
      </c>
      <c r="L3301" s="444">
        <f t="shared" ca="1" si="162"/>
        <v>-88220087517.318344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-88220087517.318344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-367583697.98882645</v>
      </c>
      <c r="L3302" s="444">
        <f t="shared" ca="1" si="162"/>
        <v>-88587671215.307175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-88587671215.307175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-369115296.73044658</v>
      </c>
      <c r="L3303" s="444">
        <f t="shared" ca="1" si="162"/>
        <v>-88956786512.037628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-88956786512.037628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-370653277.13349009</v>
      </c>
      <c r="L3304" s="444">
        <f t="shared" ca="1" si="162"/>
        <v>-89327439789.171112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-89327439789.171112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-372197665.78821295</v>
      </c>
      <c r="L3305" s="444">
        <f t="shared" ca="1" si="162"/>
        <v>-89699637454.95932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-89699637454.95932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-373748489.39566386</v>
      </c>
      <c r="L3306" s="444">
        <f t="shared" ca="1" si="162"/>
        <v>-90073385944.35498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-90073385944.35498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-375305774.76814574</v>
      </c>
      <c r="L3307" s="444">
        <f t="shared" ca="1" si="162"/>
        <v>-90448691719.123123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-90448691719.123123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-376869548.82967967</v>
      </c>
      <c r="L3308" s="444">
        <f t="shared" ca="1" si="162"/>
        <v>-90825561267.952805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-90825561267.952805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-378439838.61647004</v>
      </c>
      <c r="L3309" s="444">
        <f t="shared" ca="1" si="162"/>
        <v>-91204001106.569275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-91204001106.569275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-380016671.277372</v>
      </c>
      <c r="L3310" s="444">
        <f t="shared" ca="1" si="162"/>
        <v>-91584017777.846649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-91584017777.846649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-381600074.07436103</v>
      </c>
      <c r="L3311" s="444">
        <f t="shared" ca="1" si="162"/>
        <v>-91965617851.921005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-91965617851.921005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-383190074.38300419</v>
      </c>
      <c r="L3312" s="444">
        <f t="shared" ca="1" si="162"/>
        <v>-92348807926.304016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-92348807926.304016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-384786699.69293338</v>
      </c>
      <c r="L3313" s="444">
        <f t="shared" ca="1" si="162"/>
        <v>-92733594625.996948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-92733594625.996948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-386389977.60832059</v>
      </c>
      <c r="L3314" s="444">
        <f t="shared" ca="1" si="162"/>
        <v>-93119984603.60527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-93119984603.60527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-387999935.84835529</v>
      </c>
      <c r="L3315" s="444">
        <f t="shared" ca="1" si="162"/>
        <v>-93507984539.453629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-93507984539.453629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-389616602.24772346</v>
      </c>
      <c r="L3316" s="444">
        <f t="shared" ca="1" si="162"/>
        <v>-93897601141.701355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-93897601141.701355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-391240004.75708896</v>
      </c>
      <c r="L3317" s="444">
        <f t="shared" ca="1" si="162"/>
        <v>-94288841146.45845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-94288841146.45845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-392870171.44357687</v>
      </c>
      <c r="L3318" s="444">
        <f t="shared" ca="1" si="162"/>
        <v>-94681711317.902023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-94681711317.902023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-394507130.49125844</v>
      </c>
      <c r="L3319" s="444">
        <f t="shared" ca="1" si="162"/>
        <v>-95076218448.39328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-95076218448.39328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-396150910.20163864</v>
      </c>
      <c r="L3320" s="444">
        <f t="shared" ca="1" si="162"/>
        <v>-95472369358.594925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-95472369358.594925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-397801538.99414551</v>
      </c>
      <c r="L3321" s="444">
        <f t="shared" ca="1" si="162"/>
        <v>-95870170897.589066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-95870170897.589066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-399459045.4066211</v>
      </c>
      <c r="L3322" s="444">
        <f t="shared" ca="1" si="162"/>
        <v>-96269629942.995682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-96269629942.995682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-401123458.09581536</v>
      </c>
      <c r="L3323" s="444">
        <f t="shared" ref="L3323:L3577" ca="1" si="167">I3323-J3323+K3323</f>
        <v>-96670753401.091492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-96670753401.091492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-402794805.83788121</v>
      </c>
      <c r="L3324" s="444">
        <f t="shared" ca="1" si="167"/>
        <v>-97073548206.929367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-97073548206.929367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-404473117.52887237</v>
      </c>
      <c r="L3325" s="444">
        <f t="shared" ca="1" si="167"/>
        <v>-97478021324.458237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-97478021324.458237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-406158422.18524265</v>
      </c>
      <c r="L3326" s="444">
        <f t="shared" ca="1" si="167"/>
        <v>-97884179746.643478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-97884179746.643478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-407850748.9443478</v>
      </c>
      <c r="L3327" s="444">
        <f t="shared" ca="1" si="167"/>
        <v>-98292030495.58783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-98292030495.58783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-409550127.06494927</v>
      </c>
      <c r="L3328" s="444">
        <f t="shared" ca="1" si="167"/>
        <v>-98701580622.652786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-98701580622.652786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-411256585.92771995</v>
      </c>
      <c r="L3329" s="444">
        <f t="shared" ca="1" si="167"/>
        <v>-99112837208.580505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-99112837208.580505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-412970155.03575212</v>
      </c>
      <c r="L3330" s="444">
        <f t="shared" ca="1" si="167"/>
        <v>-99525807363.616257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-99525807363.616257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-414690864.01506776</v>
      </c>
      <c r="L3331" s="444">
        <f t="shared" ca="1" si="167"/>
        <v>-99940498227.631317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-99940498227.631317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-416418742.61513048</v>
      </c>
      <c r="L3332" s="444">
        <f t="shared" ca="1" si="167"/>
        <v>-100356916970.24644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-100356916970.24644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-418153820.70936018</v>
      </c>
      <c r="L3333" s="444">
        <f t="shared" ca="1" si="167"/>
        <v>-100775070790.95581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-100775070790.95581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-419896128.29564923</v>
      </c>
      <c r="L3334" s="444">
        <f t="shared" ca="1" si="167"/>
        <v>-101194966919.25146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-101194966919.25146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-421645695.49688113</v>
      </c>
      <c r="L3335" s="444">
        <f t="shared" ca="1" si="167"/>
        <v>-101616612614.74835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-101616612614.74835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-423402552.56145144</v>
      </c>
      <c r="L3336" s="444">
        <f t="shared" ca="1" si="167"/>
        <v>-102040015167.3098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-102040015167.3098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-425166729.86379081</v>
      </c>
      <c r="L3337" s="444">
        <f t="shared" ca="1" si="167"/>
        <v>-102465181897.17358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-102465181897.17358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-426938257.90488994</v>
      </c>
      <c r="L3338" s="444">
        <f t="shared" ca="1" si="167"/>
        <v>-102892120155.07848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-102892120155.07848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-428717167.31282699</v>
      </c>
      <c r="L3339" s="444">
        <f t="shared" ca="1" si="167"/>
        <v>-103320837322.3913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-103320837322.3913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-430503488.84329706</v>
      </c>
      <c r="L3340" s="444">
        <f t="shared" ca="1" si="167"/>
        <v>-103751340811.23459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-103751340811.23459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-432297253.38014412</v>
      </c>
      <c r="L3341" s="444">
        <f t="shared" ca="1" si="167"/>
        <v>-104183638064.61473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-104183638064.61473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-434098491.93589473</v>
      </c>
      <c r="L3342" s="444">
        <f t="shared" ca="1" si="167"/>
        <v>-104617736556.55063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-104617736556.55063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-435907235.65229428</v>
      </c>
      <c r="L3343" s="444">
        <f t="shared" ca="1" si="167"/>
        <v>-105053643792.20293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-105053643792.20293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-437723515.8008455</v>
      </c>
      <c r="L3344" s="444">
        <f t="shared" ca="1" si="167"/>
        <v>-105491367308.00377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-105491367308.00377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-439547363.78334904</v>
      </c>
      <c r="L3345" s="444">
        <f t="shared" ca="1" si="167"/>
        <v>-105930914671.78712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-105930914671.78712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-441378811.13244635</v>
      </c>
      <c r="L3346" s="444">
        <f t="shared" ca="1" si="167"/>
        <v>-106372293482.91957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-106372293482.91957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-443217889.51216489</v>
      </c>
      <c r="L3347" s="444">
        <f t="shared" ca="1" si="167"/>
        <v>-106815511372.43173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-106815511372.43173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-445064630.71846557</v>
      </c>
      <c r="L3348" s="444">
        <f t="shared" ca="1" si="167"/>
        <v>-107260576003.15019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-107260576003.15019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-446919066.67979246</v>
      </c>
      <c r="L3349" s="444">
        <f t="shared" ca="1" si="167"/>
        <v>-107707495069.82999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-107707495069.82999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-448781229.45762491</v>
      </c>
      <c r="L3350" s="444">
        <f t="shared" ca="1" si="167"/>
        <v>-108156276299.28761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-108156276299.28761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-450651151.24703163</v>
      </c>
      <c r="L3351" s="444">
        <f t="shared" ca="1" si="167"/>
        <v>-108606927450.53464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-108606927450.53464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-452528864.37722766</v>
      </c>
      <c r="L3352" s="444">
        <f t="shared" ca="1" si="167"/>
        <v>-109059456314.91187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-109059456314.91187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-454414401.31213278</v>
      </c>
      <c r="L3353" s="444">
        <f t="shared" ca="1" si="167"/>
        <v>-109513870716.224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-109513870716.224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-456307794.65093333</v>
      </c>
      <c r="L3354" s="444">
        <f t="shared" ca="1" si="167"/>
        <v>-109970178510.87494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-109970178510.87494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-458209077.1286456</v>
      </c>
      <c r="L3355" s="444">
        <f t="shared" ca="1" si="167"/>
        <v>-110428387588.00359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-110428387588.00359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-460118281.61668152</v>
      </c>
      <c r="L3356" s="444">
        <f t="shared" ca="1" si="167"/>
        <v>-110888505869.62027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-110888505869.62027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-462035441.12341779</v>
      </c>
      <c r="L3357" s="444">
        <f t="shared" ca="1" si="167"/>
        <v>-111350541310.74368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-111350541310.74368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-463960588.79476535</v>
      </c>
      <c r="L3358" s="444">
        <f t="shared" ca="1" si="167"/>
        <v>-111814501899.53845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-111814501899.53845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-465893757.91474354</v>
      </c>
      <c r="L3359" s="444">
        <f t="shared" ca="1" si="167"/>
        <v>-112280395657.4532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-112280395657.4532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-467834981.90605497</v>
      </c>
      <c r="L3360" s="444">
        <f t="shared" ca="1" si="167"/>
        <v>-112748230639.35925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-112748230639.35925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-469784294.33066356</v>
      </c>
      <c r="L3361" s="444">
        <f t="shared" ca="1" si="167"/>
        <v>-113218014933.68991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-113218014933.68991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-471741728.8903746</v>
      </c>
      <c r="L3362" s="444">
        <f t="shared" ca="1" si="167"/>
        <v>-113689756662.58029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-113689756662.58029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-473707319.42741787</v>
      </c>
      <c r="L3363" s="444">
        <f t="shared" ca="1" si="167"/>
        <v>-114163463982.00771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-114163463982.00771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-475681099.92503202</v>
      </c>
      <c r="L3364" s="444">
        <f t="shared" ca="1" si="167"/>
        <v>-114639145081.93274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-114639145081.93274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-477663104.508053</v>
      </c>
      <c r="L3365" s="444">
        <f t="shared" ca="1" si="167"/>
        <v>-115116808186.4408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-115116808186.4408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-479653367.44350332</v>
      </c>
      <c r="L3366" s="444">
        <f t="shared" ca="1" si="167"/>
        <v>-115596461553.88429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-115596461553.88429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-481651923.14118457</v>
      </c>
      <c r="L3367" s="444">
        <f t="shared" ca="1" si="167"/>
        <v>-116078113477.02548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-116078113477.02548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-483658806.15427285</v>
      </c>
      <c r="L3368" s="444">
        <f t="shared" ca="1" si="167"/>
        <v>-116561772283.17975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-116561772283.17975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-485674051.17991561</v>
      </c>
      <c r="L3369" s="444">
        <f t="shared" ca="1" si="167"/>
        <v>-117047446334.35966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-117047446334.35966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-487697693.05983198</v>
      </c>
      <c r="L3370" s="444">
        <f t="shared" ca="1" si="167"/>
        <v>-117535144027.41949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-117535144027.41949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-489729766.78091455</v>
      </c>
      <c r="L3371" s="444">
        <f t="shared" ca="1" si="167"/>
        <v>-118024873794.20041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-118024873794.20041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-491770307.47583503</v>
      </c>
      <c r="L3372" s="444">
        <f t="shared" ca="1" si="167"/>
        <v>-118516644101.67624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-118516644101.67624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-493819350.42365104</v>
      </c>
      <c r="L3373" s="444">
        <f t="shared" ca="1" si="167"/>
        <v>-119010463452.09988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-119010463452.09988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-495876931.05041611</v>
      </c>
      <c r="L3374" s="444">
        <f t="shared" ca="1" si="167"/>
        <v>-119506340383.1503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-119506340383.1503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-497943084.92979288</v>
      </c>
      <c r="L3375" s="444">
        <f t="shared" ca="1" si="167"/>
        <v>-120004283468.08009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-120004283468.08009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-500017847.78366703</v>
      </c>
      <c r="L3376" s="444">
        <f t="shared" ca="1" si="167"/>
        <v>-120504301315.86375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-120504301315.86375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-502101255.48276567</v>
      </c>
      <c r="L3377" s="444">
        <f t="shared" ca="1" si="167"/>
        <v>-121006402571.34653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-121006402571.34653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-504193344.04727721</v>
      </c>
      <c r="L3378" s="444">
        <f t="shared" ca="1" si="167"/>
        <v>-121510595915.3938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-121510595915.3938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-506294149.64747417</v>
      </c>
      <c r="L3379" s="444">
        <f t="shared" ca="1" si="167"/>
        <v>-122016890065.04128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-122016890065.04128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-508403708.60433859</v>
      </c>
      <c r="L3380" s="444">
        <f t="shared" ca="1" si="167"/>
        <v>-122525293773.64561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-122525293773.64561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-510522057.39019001</v>
      </c>
      <c r="L3381" s="444">
        <f t="shared" ca="1" si="167"/>
        <v>-123035815831.0358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-123035815831.0358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-512649232.62931579</v>
      </c>
      <c r="L3382" s="444">
        <f t="shared" ca="1" si="167"/>
        <v>-123548465063.66512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-123548465063.66512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-514785271.09860456</v>
      </c>
      <c r="L3383" s="444">
        <f t="shared" ca="1" si="167"/>
        <v>-124063250334.76372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-124063250334.76372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-516930209.7281822</v>
      </c>
      <c r="L3384" s="444">
        <f t="shared" ca="1" si="167"/>
        <v>-124580180544.4919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-124580180544.4919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-519084085.60204953</v>
      </c>
      <c r="L3385" s="444">
        <f t="shared" ca="1" si="167"/>
        <v>-125099264630.09395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-125099264630.09395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-521246935.95872474</v>
      </c>
      <c r="L3386" s="444">
        <f t="shared" ca="1" si="167"/>
        <v>-125620511566.05267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-125620511566.05267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-523418798.19188619</v>
      </c>
      <c r="L3387" s="444">
        <f t="shared" ca="1" si="167"/>
        <v>-126143930364.24455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-126143930364.24455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-525599709.85101897</v>
      </c>
      <c r="L3388" s="444">
        <f t="shared" ca="1" si="167"/>
        <v>-126669530074.09557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-126669530074.09557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-527789708.64206493</v>
      </c>
      <c r="L3389" s="444">
        <f t="shared" ca="1" si="167"/>
        <v>-127197319782.73763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-127197319782.73763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-529988832.42807341</v>
      </c>
      <c r="L3390" s="444">
        <f t="shared" ca="1" si="167"/>
        <v>-127727308615.1657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-127727308615.1657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-532197119.22985703</v>
      </c>
      <c r="L3391" s="444">
        <f t="shared" ca="1" si="167"/>
        <v>-128259505734.39555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-128259505734.39555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-534414607.22664809</v>
      </c>
      <c r="L3392" s="444">
        <f t="shared" ca="1" si="167"/>
        <v>-128793920341.62221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-128793920341.62221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-536641334.75675917</v>
      </c>
      <c r="L3393" s="444">
        <f t="shared" ca="1" si="167"/>
        <v>-129330561676.37897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-129330561676.37897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-538877340.31824577</v>
      </c>
      <c r="L3394" s="444">
        <f t="shared" ca="1" si="167"/>
        <v>-129869439016.69722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-129869439016.69722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-541122662.56957173</v>
      </c>
      <c r="L3395" s="444">
        <f t="shared" ca="1" si="167"/>
        <v>-130410561679.26678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-130410561679.26678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-543377340.33027828</v>
      </c>
      <c r="L3396" s="444">
        <f t="shared" ca="1" si="167"/>
        <v>-130953939019.59706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-130953939019.59706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-545641412.58165443</v>
      </c>
      <c r="L3397" s="444">
        <f t="shared" ca="1" si="167"/>
        <v>-131499580432.17871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-131499580432.17871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-547914918.4674114</v>
      </c>
      <c r="L3398" s="444">
        <f t="shared" ca="1" si="167"/>
        <v>-132047495350.64612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-132047495350.64612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-550197897.29435885</v>
      </c>
      <c r="L3399" s="444">
        <f t="shared" ca="1" si="167"/>
        <v>-132597693247.94048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-132597693247.94048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-552490388.53308523</v>
      </c>
      <c r="L3400" s="444">
        <f t="shared" ca="1" si="167"/>
        <v>-133150183636.47356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-133150183636.47356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-554792431.81863976</v>
      </c>
      <c r="L3401" s="444">
        <f t="shared" ca="1" si="167"/>
        <v>-133704976068.29219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-133704976068.29219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-557104066.95121741</v>
      </c>
      <c r="L3402" s="444">
        <f t="shared" ca="1" si="167"/>
        <v>-134262080135.24341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-134262080135.24341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-559425333.89684749</v>
      </c>
      <c r="L3403" s="444">
        <f t="shared" ca="1" si="167"/>
        <v>-134821505469.14026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-134821505469.14026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-561756272.78808439</v>
      </c>
      <c r="L3404" s="444">
        <f t="shared" ca="1" si="167"/>
        <v>-135383261741.92834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-135383261741.92834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-564096923.92470133</v>
      </c>
      <c r="L3405" s="444">
        <f t="shared" ca="1" si="167"/>
        <v>-135947358665.85304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-135947358665.85304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-566447327.77438772</v>
      </c>
      <c r="L3406" s="444">
        <f t="shared" ca="1" si="167"/>
        <v>-136513805993.62743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-136513805993.62743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-568807524.97344768</v>
      </c>
      <c r="L3407" s="444">
        <f t="shared" ca="1" si="167"/>
        <v>-137082613518.60088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-137082613518.60088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-571177556.32750368</v>
      </c>
      <c r="L3408" s="444">
        <f t="shared" ca="1" si="167"/>
        <v>-137653791074.92838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-137653791074.92838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-573557462.8122015</v>
      </c>
      <c r="L3409" s="444">
        <f t="shared" ca="1" si="167"/>
        <v>-138227348537.74057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-138227348537.74057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-575947285.57391906</v>
      </c>
      <c r="L3410" s="444">
        <f t="shared" ca="1" si="167"/>
        <v>-138803295823.31448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-138803295823.31448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-578347065.93047702</v>
      </c>
      <c r="L3411" s="444">
        <f t="shared" ca="1" si="167"/>
        <v>-139381642889.24496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-139381642889.24496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-580756845.37185407</v>
      </c>
      <c r="L3412" s="444">
        <f t="shared" ca="1" si="167"/>
        <v>-139962399734.61682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-139962399734.61682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-583176665.56090343</v>
      </c>
      <c r="L3413" s="444">
        <f t="shared" ca="1" si="167"/>
        <v>-140545576400.17773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-140545576400.17773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-585606568.3340739</v>
      </c>
      <c r="L3414" s="444">
        <f t="shared" ca="1" si="167"/>
        <v>-141131182968.51181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-141131182968.51181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-588046595.70213258</v>
      </c>
      <c r="L3415" s="444">
        <f t="shared" ca="1" si="167"/>
        <v>-141719229564.21393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-141719229564.21393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-590496789.85089135</v>
      </c>
      <c r="L3416" s="444">
        <f t="shared" ca="1" si="167"/>
        <v>-142309726354.06482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-142309726354.06482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-592957193.14193678</v>
      </c>
      <c r="L3417" s="444">
        <f t="shared" ca="1" si="167"/>
        <v>-142902683547.20676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-142902683547.20676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-595427848.11336148</v>
      </c>
      <c r="L3418" s="444">
        <f t="shared" ca="1" si="167"/>
        <v>-143498111395.32013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-143498111395.32013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-597908797.48050058</v>
      </c>
      <c r="L3419" s="444">
        <f t="shared" ca="1" si="167"/>
        <v>-144096020192.80063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-144096020192.80063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-600400084.13666928</v>
      </c>
      <c r="L3420" s="444">
        <f t="shared" ca="1" si="167"/>
        <v>-144696420276.93729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-144696420276.93729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-602901751.15390539</v>
      </c>
      <c r="L3421" s="444">
        <f t="shared" ca="1" si="167"/>
        <v>-145299322028.09119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-145299322028.09119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-605413841.78371322</v>
      </c>
      <c r="L3422" s="444">
        <f t="shared" ca="1" si="167"/>
        <v>-145904735869.87491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-145904735869.87491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-607936399.45781207</v>
      </c>
      <c r="L3423" s="444">
        <f t="shared" ca="1" si="167"/>
        <v>-146512672269.33273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-146512672269.33273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-610469467.78888643</v>
      </c>
      <c r="L3424" s="444">
        <f t="shared" ca="1" si="167"/>
        <v>-147123141737.12161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-147123141737.12161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-613013090.57134008</v>
      </c>
      <c r="L3425" s="444">
        <f t="shared" ca="1" si="167"/>
        <v>-147736154827.69296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-147736154827.69296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-615567311.78205395</v>
      </c>
      <c r="L3426" s="444">
        <f t="shared" ca="1" si="167"/>
        <v>-148351722139.47501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-148351722139.47501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-618132175.58114588</v>
      </c>
      <c r="L3427" s="444">
        <f t="shared" ca="1" si="167"/>
        <v>-148969854315.05615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-148969854315.05615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-620707726.31273401</v>
      </c>
      <c r="L3428" s="444">
        <f t="shared" ca="1" si="167"/>
        <v>-149590562041.3689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-149590562041.3689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-623294008.50570369</v>
      </c>
      <c r="L3429" s="444">
        <f t="shared" ca="1" si="167"/>
        <v>-150213856049.8746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-150213856049.8746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-625891066.87447751</v>
      </c>
      <c r="L3430" s="444">
        <f t="shared" ca="1" si="167"/>
        <v>-150839747116.74908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-150839747116.74908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-628498946.31978786</v>
      </c>
      <c r="L3431" s="444">
        <f t="shared" ca="1" si="167"/>
        <v>-151468246063.06888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-151468246063.06888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-631117691.92945361</v>
      </c>
      <c r="L3432" s="444">
        <f t="shared" ca="1" si="167"/>
        <v>-152099363754.99832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-152099363754.99832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-633747348.97915971</v>
      </c>
      <c r="L3433" s="444">
        <f t="shared" ca="1" si="167"/>
        <v>-152733111103.97748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-152733111103.97748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-636387962.93323946</v>
      </c>
      <c r="L3434" s="444">
        <f t="shared" ca="1" si="167"/>
        <v>-153369499066.91071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-153369499066.91071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-639039579.44546127</v>
      </c>
      <c r="L3435" s="444">
        <f t="shared" ca="1" si="167"/>
        <v>-154008538646.35617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-154008538646.35617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-641702244.35981739</v>
      </c>
      <c r="L3436" s="444">
        <f t="shared" ca="1" si="167"/>
        <v>-154650240890.71597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-154650240890.71597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-644376003.71131659</v>
      </c>
      <c r="L3437" s="444">
        <f t="shared" ca="1" si="167"/>
        <v>-155294616894.42728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-155294616894.42728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-647060903.7267803</v>
      </c>
      <c r="L3438" s="444">
        <f t="shared" ca="1" si="167"/>
        <v>-155941677798.15405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-155941677798.15405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-649756990.82564187</v>
      </c>
      <c r="L3439" s="444">
        <f t="shared" ca="1" si="167"/>
        <v>-156591434788.97971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-156591434788.97971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-652464311.62074876</v>
      </c>
      <c r="L3440" s="444">
        <f t="shared" ca="1" si="167"/>
        <v>-157243899100.60046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-157243899100.60046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-655182912.91916859</v>
      </c>
      <c r="L3441" s="444">
        <f t="shared" ca="1" si="167"/>
        <v>-157899082013.51962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-157899082013.51962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-657912841.72299838</v>
      </c>
      <c r="L3442" s="444">
        <f t="shared" ca="1" si="167"/>
        <v>-158556994855.24261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-158556994855.24261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-660654145.23017752</v>
      </c>
      <c r="L3443" s="444">
        <f t="shared" ca="1" si="167"/>
        <v>-159217649000.47278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-159217649000.47278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-663406870.83530319</v>
      </c>
      <c r="L3444" s="444">
        <f t="shared" ca="1" si="167"/>
        <v>-159881055871.30807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-159881055871.30807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-666171066.13045025</v>
      </c>
      <c r="L3445" s="444">
        <f t="shared" ca="1" si="167"/>
        <v>-160547226937.43854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-160547226937.43854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-668946778.90599394</v>
      </c>
      <c r="L3446" s="444">
        <f t="shared" ca="1" si="167"/>
        <v>-161216173716.34454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-161216173716.34454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-671734057.15143561</v>
      </c>
      <c r="L3447" s="444">
        <f t="shared" ca="1" si="167"/>
        <v>-161887907773.49597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-161887907773.49597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-674532949.05623317</v>
      </c>
      <c r="L3448" s="444">
        <f t="shared" ca="1" si="167"/>
        <v>-162562440722.55222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-162562440722.55222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-677343503.01063418</v>
      </c>
      <c r="L3449" s="444">
        <f t="shared" ca="1" si="167"/>
        <v>-163239784225.56284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-163239784225.56284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-680165767.60651183</v>
      </c>
      <c r="L3450" s="444">
        <f t="shared" ca="1" si="167"/>
        <v>-163919949993.16934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-163919949993.16934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-682999791.63820553</v>
      </c>
      <c r="L3451" s="444">
        <f t="shared" ca="1" si="167"/>
        <v>-164602949784.80756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-164602949784.80756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-685845624.10336483</v>
      </c>
      <c r="L3452" s="444">
        <f t="shared" ca="1" si="167"/>
        <v>-165288795408.91092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-165288795408.91092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-688703314.20379543</v>
      </c>
      <c r="L3453" s="444">
        <f t="shared" ca="1" si="167"/>
        <v>-165977498723.11472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-165977498723.11472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-691572911.34631133</v>
      </c>
      <c r="L3454" s="444">
        <f t="shared" ca="1" si="167"/>
        <v>-166669071634.46103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-166669071634.46103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-694454465.14358759</v>
      </c>
      <c r="L3455" s="444">
        <f t="shared" ca="1" si="167"/>
        <v>-167363526099.60461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-167363526099.60461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-697348025.41501927</v>
      </c>
      <c r="L3456" s="444">
        <f t="shared" ca="1" si="167"/>
        <v>-168060874125.01962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-168060874125.01962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-700253642.18758178</v>
      </c>
      <c r="L3457" s="444">
        <f t="shared" ca="1" si="167"/>
        <v>-168761127767.20721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-168761127767.20721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-703171365.69669676</v>
      </c>
      <c r="L3458" s="444">
        <f t="shared" ca="1" si="167"/>
        <v>-169464299132.9039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-169464299132.9039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-706101246.38709962</v>
      </c>
      <c r="L3459" s="444">
        <f t="shared" ca="1" si="167"/>
        <v>-170170400379.29099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-170170400379.29099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-709043334.91371238</v>
      </c>
      <c r="L3460" s="444">
        <f t="shared" ca="1" si="167"/>
        <v>-170879443714.20471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-170879443714.20471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-711997682.14251959</v>
      </c>
      <c r="L3461" s="444">
        <f t="shared" ca="1" si="167"/>
        <v>-171591441396.34723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-171591441396.34723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-714964339.15144682</v>
      </c>
      <c r="L3462" s="444">
        <f t="shared" ca="1" si="167"/>
        <v>-172306405735.49869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-172306405735.49869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-717943357.23124456</v>
      </c>
      <c r="L3463" s="444">
        <f t="shared" ca="1" si="167"/>
        <v>-173024349092.72992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-173024349092.72992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-720934787.88637471</v>
      </c>
      <c r="L3464" s="444">
        <f t="shared" ca="1" si="167"/>
        <v>-173745283880.6163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-173745283880.6163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-723938682.83590126</v>
      </c>
      <c r="L3465" s="444">
        <f t="shared" ca="1" si="167"/>
        <v>-174469222563.45221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-174469222563.45221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-726955094.01438415</v>
      </c>
      <c r="L3466" s="444">
        <f t="shared" ca="1" si="167"/>
        <v>-175196177657.46658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-175196177657.46658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-729984073.57277739</v>
      </c>
      <c r="L3467" s="444">
        <f t="shared" ca="1" si="167"/>
        <v>-175926161731.03937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-175926161731.03937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-733025673.87933064</v>
      </c>
      <c r="L3468" s="444">
        <f t="shared" ca="1" si="167"/>
        <v>-176659187404.9187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-176659187404.9187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-736079947.52049458</v>
      </c>
      <c r="L3469" s="444">
        <f t="shared" ca="1" si="167"/>
        <v>-177395267352.43921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-177395267352.43921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-739146947.30183005</v>
      </c>
      <c r="L3470" s="444">
        <f t="shared" ca="1" si="167"/>
        <v>-178134414299.74103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-178134414299.74103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-742226726.24892092</v>
      </c>
      <c r="L3471" s="444">
        <f t="shared" ca="1" si="167"/>
        <v>-178876641025.98996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-178876641025.98996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-745319337.60829151</v>
      </c>
      <c r="L3472" s="444">
        <f t="shared" ca="1" si="167"/>
        <v>-179621960363.59824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-179621960363.59824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-748424834.84832597</v>
      </c>
      <c r="L3473" s="444">
        <f t="shared" ca="1" si="167"/>
        <v>-180370385198.44656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-180370385198.44656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-751543271.66019404</v>
      </c>
      <c r="L3474" s="444">
        <f t="shared" ca="1" si="167"/>
        <v>-181121928470.10675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-181121928470.10675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-754674701.95877814</v>
      </c>
      <c r="L3475" s="444">
        <f t="shared" ca="1" si="167"/>
        <v>-181876603172.06552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-181876603172.06552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-757819179.88360631</v>
      </c>
      <c r="L3476" s="444">
        <f t="shared" ca="1" si="167"/>
        <v>-182634422351.94913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-182634422351.94913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-760976759.799788</v>
      </c>
      <c r="L3477" s="444">
        <f t="shared" ca="1" si="167"/>
        <v>-183395399111.7489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-183395399111.7489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-764147496.29895377</v>
      </c>
      <c r="L3478" s="444">
        <f t="shared" ca="1" si="167"/>
        <v>-184159546608.04785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-184159546608.04785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-767331444.20019937</v>
      </c>
      <c r="L3479" s="444">
        <f t="shared" ca="1" si="167"/>
        <v>-184926878052.24805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-184926878052.24805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-770528658.5510335</v>
      </c>
      <c r="L3480" s="444">
        <f t="shared" ca="1" si="167"/>
        <v>-185697406710.79907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-185697406710.79907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-773739194.62832952</v>
      </c>
      <c r="L3481" s="444">
        <f t="shared" ca="1" si="167"/>
        <v>-186471145905.4274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-186471145905.4274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-776963107.93928087</v>
      </c>
      <c r="L3482" s="444">
        <f t="shared" ca="1" si="167"/>
        <v>-187248109013.36667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-187248109013.36667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-780200454.22236109</v>
      </c>
      <c r="L3483" s="444">
        <f t="shared" ca="1" si="167"/>
        <v>-188028309467.58902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-188028309467.58902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-783451289.44828761</v>
      </c>
      <c r="L3484" s="444">
        <f t="shared" ca="1" si="167"/>
        <v>-188811760757.03729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-188811760757.03729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-786715669.82098866</v>
      </c>
      <c r="L3485" s="444">
        <f t="shared" ca="1" si="167"/>
        <v>-189598476426.85828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-189598476426.85828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-789993651.77857614</v>
      </c>
      <c r="L3486" s="444">
        <f t="shared" ca="1" si="167"/>
        <v>-190388470078.63684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-190388470078.63684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-793285291.99432015</v>
      </c>
      <c r="L3487" s="444">
        <f t="shared" ca="1" si="167"/>
        <v>-191181755370.63116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-191181755370.63116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-796590647.37762988</v>
      </c>
      <c r="L3488" s="444">
        <f t="shared" ca="1" si="167"/>
        <v>-191978346018.00879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-191978346018.00879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-799909775.07503664</v>
      </c>
      <c r="L3489" s="444">
        <f t="shared" ca="1" si="167"/>
        <v>-192778255793.08383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-192778255793.08383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-803242732.47118258</v>
      </c>
      <c r="L3490" s="444">
        <f t="shared" ca="1" si="167"/>
        <v>-193581498525.55502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-193581498525.55502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-806589577.18981254</v>
      </c>
      <c r="L3491" s="444">
        <f t="shared" ca="1" si="167"/>
        <v>-194388088102.74484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-194388088102.74484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-809950367.09477019</v>
      </c>
      <c r="L3492" s="444">
        <f t="shared" ca="1" si="167"/>
        <v>-195198038469.8396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-195198038469.8396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-813325160.29099834</v>
      </c>
      <c r="L3493" s="444">
        <f t="shared" ca="1" si="167"/>
        <v>-196011363630.13058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-196011363630.13058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-816714015.12554407</v>
      </c>
      <c r="L3494" s="444">
        <f t="shared" ca="1" si="167"/>
        <v>-196828077645.25613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-196828077645.25613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-820116990.18856716</v>
      </c>
      <c r="L3495" s="444">
        <f t="shared" ca="1" si="167"/>
        <v>-197648194635.4447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-197648194635.4447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-823534144.31435287</v>
      </c>
      <c r="L3496" s="444">
        <f t="shared" ca="1" si="167"/>
        <v>-198471728779.75906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-198471728779.75906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-826965536.58232939</v>
      </c>
      <c r="L3497" s="444">
        <f t="shared" ca="1" si="167"/>
        <v>-199298694316.3414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-199298694316.3414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-830411226.31808913</v>
      </c>
      <c r="L3498" s="444">
        <f t="shared" ca="1" si="167"/>
        <v>-200129105542.65948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-200129105542.65948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-833871273.09441447</v>
      </c>
      <c r="L3499" s="444">
        <f t="shared" ca="1" si="167"/>
        <v>-200962976815.75391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-200962976815.75391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-837345736.73230791</v>
      </c>
      <c r="L3500" s="444">
        <f t="shared" ca="1" si="167"/>
        <v>-201800322552.48621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-201800322552.48621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-840834677.30202579</v>
      </c>
      <c r="L3501" s="444">
        <f t="shared" ca="1" si="167"/>
        <v>-202641157229.78824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-202641157229.78824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-844338155.12411761</v>
      </c>
      <c r="L3502" s="444">
        <f t="shared" ca="1" si="167"/>
        <v>-203485495384.91235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-203485495384.91235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-847856230.77046812</v>
      </c>
      <c r="L3503" s="444">
        <f t="shared" ca="1" si="167"/>
        <v>-204333351615.68283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-204333351615.68283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-851388965.06534517</v>
      </c>
      <c r="L3504" s="444">
        <f t="shared" ca="1" si="167"/>
        <v>-205184740580.74817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-205184740580.74817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-854936419.0864507</v>
      </c>
      <c r="L3505" s="444">
        <f t="shared" ca="1" si="167"/>
        <v>-206039676999.83463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-206039676999.83463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-858498654.1659776</v>
      </c>
      <c r="L3506" s="444">
        <f t="shared" ca="1" si="167"/>
        <v>-206898175654.00061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-206898175654.00061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-862075731.89166915</v>
      </c>
      <c r="L3507" s="444">
        <f t="shared" ca="1" si="167"/>
        <v>-207760251385.89227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-207760251385.89227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-865667714.10788441</v>
      </c>
      <c r="L3508" s="444">
        <f t="shared" ca="1" si="167"/>
        <v>-208625919100.00015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-208625919100.00015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-869274662.91666734</v>
      </c>
      <c r="L3509" s="444">
        <f t="shared" ca="1" si="167"/>
        <v>-209495193762.91681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-209495193762.91681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-872896640.67882001</v>
      </c>
      <c r="L3510" s="444">
        <f t="shared" ca="1" si="167"/>
        <v>-210368090403.59564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-210368090403.59564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-876533710.01498187</v>
      </c>
      <c r="L3511" s="444">
        <f t="shared" ca="1" si="167"/>
        <v>-211244624113.61063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-211244624113.61063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-880185933.80671096</v>
      </c>
      <c r="L3512" s="444">
        <f t="shared" ca="1" si="167"/>
        <v>-212124810047.41733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-212124810047.41733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-883853375.19757223</v>
      </c>
      <c r="L3513" s="444">
        <f t="shared" ca="1" si="167"/>
        <v>-213008663422.6149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-213008663422.6149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-887536097.59422874</v>
      </c>
      <c r="L3514" s="444">
        <f t="shared" ca="1" si="167"/>
        <v>-213896199520.20914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-213896199520.20914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-891234164.66753805</v>
      </c>
      <c r="L3515" s="444">
        <f t="shared" ca="1" si="167"/>
        <v>-214787433684.87668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-214787433684.87668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-894947640.35365272</v>
      </c>
      <c r="L3516" s="444">
        <f t="shared" ca="1" si="167"/>
        <v>-215682381325.23032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-215682381325.23032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-898676588.85512614</v>
      </c>
      <c r="L3517" s="444">
        <f t="shared" ca="1" si="167"/>
        <v>-216581057914.08545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-216581057914.08545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-902421074.64202273</v>
      </c>
      <c r="L3518" s="444">
        <f t="shared" ca="1" si="167"/>
        <v>-217483478988.72748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-217483478988.72748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-906181162.4530313</v>
      </c>
      <c r="L3519" s="444">
        <f t="shared" ca="1" si="167"/>
        <v>-218389660151.18051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-218389660151.18051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-909956917.29658532</v>
      </c>
      <c r="L3520" s="444">
        <f t="shared" ca="1" si="167"/>
        <v>-219299617068.47711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-219299617068.47711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-913748404.45198798</v>
      </c>
      <c r="L3521" s="444">
        <f t="shared" ca="1" si="167"/>
        <v>-220213365472.92911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-220213365472.92911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-917555689.4705379</v>
      </c>
      <c r="L3522" s="444">
        <f t="shared" ca="1" si="167"/>
        <v>-221130921162.39966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-221130921162.39966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-921378838.17666507</v>
      </c>
      <c r="L3523" s="444">
        <f t="shared" ca="1" si="167"/>
        <v>-222052300000.57632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-222052300000.57632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-925217916.66906798</v>
      </c>
      <c r="L3524" s="444">
        <f t="shared" ca="1" si="167"/>
        <v>-222977517917.24539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-222977517917.24539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-929072991.32185578</v>
      </c>
      <c r="L3525" s="444">
        <f t="shared" ca="1" si="167"/>
        <v>-223906590908.56726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-223906590908.56726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-932944128.78569698</v>
      </c>
      <c r="L3526" s="444">
        <f t="shared" ca="1" si="167"/>
        <v>-224839535037.35297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-224839535037.35297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-936831395.98897064</v>
      </c>
      <c r="L3527" s="444">
        <f t="shared" ca="1" si="167"/>
        <v>-225776366433.34195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-225776366433.34195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-940734860.13892472</v>
      </c>
      <c r="L3528" s="444">
        <f t="shared" ca="1" si="167"/>
        <v>-226717101293.48087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-226717101293.48087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-944654588.72283709</v>
      </c>
      <c r="L3529" s="444">
        <f t="shared" ca="1" si="167"/>
        <v>-227661755882.2037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-227661755882.2037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-948590649.5091821</v>
      </c>
      <c r="L3530" s="444">
        <f t="shared" ca="1" si="167"/>
        <v>-228610346531.71289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-228610346531.71289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-952543110.54880369</v>
      </c>
      <c r="L3531" s="444">
        <f t="shared" ca="1" si="167"/>
        <v>-229562889642.26169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-229562889642.26169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-956512040.17609048</v>
      </c>
      <c r="L3532" s="444">
        <f t="shared" ca="1" si="167"/>
        <v>-230519401682.43777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-230519401682.43777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-960497507.01015735</v>
      </c>
      <c r="L3533" s="444">
        <f t="shared" ca="1" si="167"/>
        <v>-231479899189.44794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-231479899189.44794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-964499579.95603311</v>
      </c>
      <c r="L3534" s="444">
        <f t="shared" ca="1" si="167"/>
        <v>-232444398769.40396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-232444398769.40396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-968518328.20585001</v>
      </c>
      <c r="L3535" s="444">
        <f t="shared" ca="1" si="167"/>
        <v>-233412917097.6098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-233412917097.6098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-972553821.24004078</v>
      </c>
      <c r="L3536" s="444">
        <f t="shared" ca="1" si="167"/>
        <v>-234385470918.84985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-234385470918.84985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-976606128.82854104</v>
      </c>
      <c r="L3537" s="444">
        <f t="shared" ca="1" si="167"/>
        <v>-235362077047.67841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-235362077047.67841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-980675321.03199339</v>
      </c>
      <c r="L3538" s="444">
        <f t="shared" ca="1" si="167"/>
        <v>-236342752368.71039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-236342752368.71039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-984761468.2029599</v>
      </c>
      <c r="L3539" s="444">
        <f t="shared" ca="1" si="167"/>
        <v>-237327513836.91336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-237327513836.91336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-988864640.98713887</v>
      </c>
      <c r="L3540" s="444">
        <f t="shared" ca="1" si="167"/>
        <v>-238316378477.90051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-238316378477.90051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-992984910.32458544</v>
      </c>
      <c r="L3541" s="444">
        <f t="shared" ca="1" si="167"/>
        <v>-239309363388.2251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-239309363388.2251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-997122347.45093787</v>
      </c>
      <c r="L3542" s="444">
        <f t="shared" ca="1" si="167"/>
        <v>-240306485735.67603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-240306485735.67603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-1001277023.8986499</v>
      </c>
      <c r="L3543" s="444">
        <f t="shared" ca="1" si="167"/>
        <v>-241307762759.57468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-241307762759.57468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-1005449011.4982277</v>
      </c>
      <c r="L3544" s="444">
        <f t="shared" ca="1" si="167"/>
        <v>-242313211771.07291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-242313211771.07291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-1009638382.3794705</v>
      </c>
      <c r="L3545" s="444">
        <f t="shared" ca="1" si="167"/>
        <v>-243322850153.45236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-243322850153.45236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-1013845208.9727181</v>
      </c>
      <c r="L3546" s="444">
        <f t="shared" ca="1" si="167"/>
        <v>-244336695362.42508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-244336695362.42508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-1018069564.0101045</v>
      </c>
      <c r="L3547" s="444">
        <f t="shared" ca="1" si="167"/>
        <v>-245354764926.43518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-245354764926.43518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-1022311520.5268133</v>
      </c>
      <c r="L3548" s="444">
        <f t="shared" ca="1" si="167"/>
        <v>-246377076446.96201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-246377076446.96201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-1026571151.8623416</v>
      </c>
      <c r="L3549" s="444">
        <f t="shared" ca="1" si="167"/>
        <v>-247403647598.82434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-247403647598.82434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-1030848531.6617681</v>
      </c>
      <c r="L3550" s="444">
        <f t="shared" ca="1" si="167"/>
        <v>-248434496130.48611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-248434496130.48611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-1035143733.8770255</v>
      </c>
      <c r="L3551" s="444">
        <f t="shared" ca="1" si="167"/>
        <v>-249469639864.36313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-249469639864.36313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-1039456832.7681797</v>
      </c>
      <c r="L3552" s="444">
        <f t="shared" ca="1" si="167"/>
        <v>-250509096697.13132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-250509096697.13132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-1043787902.9047137</v>
      </c>
      <c r="L3553" s="444">
        <f t="shared" ca="1" si="167"/>
        <v>-251552884600.03604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-251552884600.03604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-1048137019.1668168</v>
      </c>
      <c r="L3554" s="444">
        <f t="shared" ca="1" si="167"/>
        <v>-252601021619.20285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-252601021619.20285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-1052504256.7466785</v>
      </c>
      <c r="L3555" s="444">
        <f t="shared" ca="1" si="167"/>
        <v>-253653525875.94952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-253653525875.94952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-1056889691.1497896</v>
      </c>
      <c r="L3556" s="444">
        <f t="shared" ca="1" si="167"/>
        <v>-254710415567.0993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-254710415567.0993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-1061293398.1962471</v>
      </c>
      <c r="L3557" s="444">
        <f t="shared" ca="1" si="167"/>
        <v>-255771708965.29556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-255771708965.29556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-1065715454.0220649</v>
      </c>
      <c r="L3558" s="444">
        <f t="shared" ca="1" si="167"/>
        <v>-256837424419.31763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-256837424419.31763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-1070155935.08049</v>
      </c>
      <c r="L3559" s="444">
        <f t="shared" ca="1" si="167"/>
        <v>-257907580354.3981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-257907580354.3981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-1074614918.1433253</v>
      </c>
      <c r="L3560" s="444">
        <f t="shared" ca="1" si="167"/>
        <v>-258982195272.54141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-258982195272.54141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-1079092480.3022559</v>
      </c>
      <c r="L3561" s="444">
        <f t="shared" ca="1" si="167"/>
        <v>-260061287752.84366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-260061287752.84366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-1083588698.9701819</v>
      </c>
      <c r="L3562" s="444">
        <f t="shared" ca="1" si="167"/>
        <v>-261144876451.81384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-261144876451.81384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-1088103651.8825576</v>
      </c>
      <c r="L3563" s="444">
        <f t="shared" ca="1" si="167"/>
        <v>-262232980103.69641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-262232980103.69641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-1092637417.0987351</v>
      </c>
      <c r="L3564" s="444">
        <f t="shared" ca="1" si="167"/>
        <v>-263325617520.79514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-263325617520.79514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-1097190073.0033131</v>
      </c>
      <c r="L3565" s="444">
        <f t="shared" ca="1" si="167"/>
        <v>-264422807593.79846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-264422807593.79846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-1101761698.3074937</v>
      </c>
      <c r="L3566" s="444">
        <f t="shared" ca="1" si="167"/>
        <v>-265524569292.10596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-265524569292.10596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-1106352372.0504415</v>
      </c>
      <c r="L3567" s="444">
        <f t="shared" ca="1" si="167"/>
        <v>-266630921664.1564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-266630921664.1564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-1110962173.6006517</v>
      </c>
      <c r="L3568" s="444">
        <f t="shared" ca="1" si="167"/>
        <v>-267741883837.75705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-267741883837.75705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-1115591182.657321</v>
      </c>
      <c r="L3569" s="444">
        <f t="shared" ca="1" si="167"/>
        <v>-268857475020.41437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-268857475020.41437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-1120239479.2517264</v>
      </c>
      <c r="L3570" s="444">
        <f t="shared" ca="1" si="167"/>
        <v>-269977714499.66611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-269977714499.66611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-1124907143.7486088</v>
      </c>
      <c r="L3571" s="444">
        <f t="shared" ca="1" si="167"/>
        <v>-271102621643.4147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-271102621643.4147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-1129594256.8475614</v>
      </c>
      <c r="L3572" s="444">
        <f t="shared" ca="1" si="167"/>
        <v>-272232215900.26227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-272232215900.26227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-1134300899.5844262</v>
      </c>
      <c r="L3573" s="444">
        <f t="shared" ca="1" si="167"/>
        <v>-273366516799.84668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-273366516799.84668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-1139027153.3326945</v>
      </c>
      <c r="L3574" s="444">
        <f t="shared" ca="1" si="167"/>
        <v>-274505543953.17938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-274505543953.17938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-1143773099.804914</v>
      </c>
      <c r="L3575" s="444">
        <f t="shared" ca="1" si="167"/>
        <v>-275649317052.98431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-275649317052.98431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-1148538821.0541012</v>
      </c>
      <c r="L3576" s="444">
        <f t="shared" ca="1" si="167"/>
        <v>-276797855874.03839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-276797855874.03839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-1153324399.4751599</v>
      </c>
      <c r="L3577" s="444">
        <f t="shared" ca="1" si="167"/>
        <v>-277951180273.51355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-277951180273.51355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-1158129917.8063064</v>
      </c>
      <c r="L3578" s="444">
        <f t="shared" ref="L3578:L3832" ca="1" si="172">I3578-J3578+K3578</f>
        <v>-279109310191.31989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-279109310191.31989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-1162955459.1304996</v>
      </c>
      <c r="L3579" s="444">
        <f t="shared" ca="1" si="172"/>
        <v>-280272265650.45038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-280272265650.45038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-1167801106.8768766</v>
      </c>
      <c r="L3580" s="444">
        <f t="shared" ca="1" si="172"/>
        <v>-281440066757.32727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-281440066757.32727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-1172666944.822197</v>
      </c>
      <c r="L3581" s="444">
        <f t="shared" ca="1" si="172"/>
        <v>-282612733702.14948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-282612733702.14948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-1177553057.0922894</v>
      </c>
      <c r="L3582" s="444">
        <f t="shared" ca="1" si="172"/>
        <v>-283790286759.24176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-283790286759.24176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-1182459528.1635072</v>
      </c>
      <c r="L3583" s="444">
        <f t="shared" ca="1" si="172"/>
        <v>-284972746287.40527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-284972746287.40527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-1187386442.8641887</v>
      </c>
      <c r="L3584" s="444">
        <f t="shared" ca="1" si="172"/>
        <v>-286160132730.26947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-286160132730.26947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-1192333886.3761227</v>
      </c>
      <c r="L3585" s="444">
        <f t="shared" ca="1" si="172"/>
        <v>-287352466616.64557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-287352466616.64557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-1197301944.2360232</v>
      </c>
      <c r="L3586" s="444">
        <f t="shared" ca="1" si="172"/>
        <v>-288549768560.88159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-288549768560.88159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-1202290702.3370066</v>
      </c>
      <c r="L3587" s="444">
        <f t="shared" ca="1" si="172"/>
        <v>-289752059263.21863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-289752059263.21863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-1207300246.9300776</v>
      </c>
      <c r="L3588" s="444">
        <f t="shared" ca="1" si="172"/>
        <v>-290959359510.14868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-290959359510.14868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-1212330664.6256194</v>
      </c>
      <c r="L3589" s="444">
        <f t="shared" ca="1" si="172"/>
        <v>-292171690174.77429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-292171690174.77429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-1217382042.3948929</v>
      </c>
      <c r="L3590" s="444">
        <f t="shared" ca="1" si="172"/>
        <v>-293389072217.16919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-293389072217.16919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-1222454467.5715382</v>
      </c>
      <c r="L3591" s="444">
        <f t="shared" ca="1" si="172"/>
        <v>-294611526684.74072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-294611526684.74072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-1227548027.8530862</v>
      </c>
      <c r="L3592" s="444">
        <f t="shared" ca="1" si="172"/>
        <v>-295839074712.59381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-295839074712.59381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-1232662811.3024743</v>
      </c>
      <c r="L3593" s="444">
        <f t="shared" ca="1" si="172"/>
        <v>-297071737523.8963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-297071737523.8963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-1237798906.3495679</v>
      </c>
      <c r="L3594" s="444">
        <f t="shared" ca="1" si="172"/>
        <v>-298309536430.24585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-298309536430.24585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-1242956401.792691</v>
      </c>
      <c r="L3595" s="444">
        <f t="shared" ca="1" si="172"/>
        <v>-299552492832.03851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-299552492832.03851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-1248135386.8001604</v>
      </c>
      <c r="L3596" s="444">
        <f t="shared" ca="1" si="172"/>
        <v>-300800628218.83868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-300800628218.83868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-1253335950.9118278</v>
      </c>
      <c r="L3597" s="444">
        <f t="shared" ca="1" si="172"/>
        <v>-302053964169.75049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-302053964169.75049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-1258558184.040627</v>
      </c>
      <c r="L3598" s="444">
        <f t="shared" ca="1" si="172"/>
        <v>-303312522353.79114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-303312522353.79114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-1263802176.4741297</v>
      </c>
      <c r="L3599" s="444">
        <f t="shared" ca="1" si="172"/>
        <v>-304576324530.26526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-304576324530.26526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-1269068018.8761053</v>
      </c>
      <c r="L3600" s="444">
        <f t="shared" ca="1" si="172"/>
        <v>-305845392549.14136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-305845392549.14136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-1274355802.288089</v>
      </c>
      <c r="L3601" s="444">
        <f t="shared" ca="1" si="172"/>
        <v>-307119748351.42944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-307119748351.42944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-1279665618.1309559</v>
      </c>
      <c r="L3602" s="444">
        <f t="shared" ca="1" si="172"/>
        <v>-308399413969.56042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-308399413969.56042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-1284997558.2065017</v>
      </c>
      <c r="L3603" s="444">
        <f t="shared" ca="1" si="172"/>
        <v>-309684411527.76691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-309684411527.76691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-1290351714.6990287</v>
      </c>
      <c r="L3604" s="444">
        <f t="shared" ca="1" si="172"/>
        <v>-310974763242.46594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-310974763242.46594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-1295728180.1769414</v>
      </c>
      <c r="L3605" s="444">
        <f t="shared" ca="1" si="172"/>
        <v>-312270491422.64288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-312270491422.64288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-1301127047.5943453</v>
      </c>
      <c r="L3606" s="444">
        <f t="shared" ca="1" si="172"/>
        <v>-313571618470.23724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-313571618470.23724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-1306548410.2926552</v>
      </c>
      <c r="L3607" s="444">
        <f t="shared" ca="1" si="172"/>
        <v>-314878166880.52991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-314878166880.52991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-1311992362.002208</v>
      </c>
      <c r="L3608" s="444">
        <f t="shared" ca="1" si="172"/>
        <v>-316190159242.5321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-316190159242.5321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-1317458996.8438838</v>
      </c>
      <c r="L3609" s="444">
        <f t="shared" ca="1" si="172"/>
        <v>-317507618239.37598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-317507618239.37598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-1322948409.3307333</v>
      </c>
      <c r="L3610" s="444">
        <f t="shared" ca="1" si="172"/>
        <v>-318830566648.70673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-318830566648.70673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-1328460694.3696113</v>
      </c>
      <c r="L3611" s="444">
        <f t="shared" ca="1" si="172"/>
        <v>-320159027343.07635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-320159027343.07635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-1333995947.2628181</v>
      </c>
      <c r="L3612" s="444">
        <f t="shared" ca="1" si="172"/>
        <v>-321493023290.33917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-321493023290.33917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-1339554263.7097466</v>
      </c>
      <c r="L3613" s="444">
        <f t="shared" ca="1" si="172"/>
        <v>-322832577554.04889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-322832577554.04889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-1345135739.808537</v>
      </c>
      <c r="L3614" s="444">
        <f t="shared" ca="1" si="172"/>
        <v>-324177713293.85742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-324177713293.85742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-1350740472.0577393</v>
      </c>
      <c r="L3615" s="444">
        <f t="shared" ca="1" si="172"/>
        <v>-325528453765.91516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-325528453765.91516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-1356368557.3579798</v>
      </c>
      <c r="L3616" s="444">
        <f t="shared" ca="1" si="172"/>
        <v>-326884822323.27313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-326884822323.27313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-1362020093.013638</v>
      </c>
      <c r="L3617" s="444">
        <f t="shared" ca="1" si="172"/>
        <v>-328246842416.28674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-328246842416.28674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-1367695176.7345281</v>
      </c>
      <c r="L3618" s="444">
        <f t="shared" ca="1" si="172"/>
        <v>-329614537593.0213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-329614537593.0213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-1373393906.6375887</v>
      </c>
      <c r="L3619" s="444">
        <f t="shared" ca="1" si="172"/>
        <v>-330987931499.65887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-330987931499.65887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-1379116381.2485785</v>
      </c>
      <c r="L3620" s="444">
        <f t="shared" ca="1" si="172"/>
        <v>-332367047880.90747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-332367047880.90747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-1384862699.5037811</v>
      </c>
      <c r="L3621" s="444">
        <f t="shared" ca="1" si="172"/>
        <v>-333751910580.41125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-333751910580.41125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-1390632960.7517135</v>
      </c>
      <c r="L3622" s="444">
        <f t="shared" ca="1" si="172"/>
        <v>-335142543541.16296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-335142543541.16296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-1396427264.7548456</v>
      </c>
      <c r="L3623" s="444">
        <f t="shared" ca="1" si="172"/>
        <v>-336538970805.91779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-336538970805.91779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-1402245711.691324</v>
      </c>
      <c r="L3624" s="444">
        <f t="shared" ca="1" si="172"/>
        <v>-337941216517.60913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-337941216517.60913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-1408088402.1567047</v>
      </c>
      <c r="L3625" s="444">
        <f t="shared" ca="1" si="172"/>
        <v>-339349304919.76581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-339349304919.76581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-1413955437.1656909</v>
      </c>
      <c r="L3626" s="444">
        <f t="shared" ca="1" si="172"/>
        <v>-340763260356.93152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-340763260356.93152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-1419846918.1538813</v>
      </c>
      <c r="L3627" s="444">
        <f t="shared" ca="1" si="172"/>
        <v>-342183107275.08539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-342183107275.08539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-1425762946.9795225</v>
      </c>
      <c r="L3628" s="444">
        <f t="shared" ca="1" si="172"/>
        <v>-343608870222.06488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-343608870222.06488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-1431703625.9252703</v>
      </c>
      <c r="L3629" s="444">
        <f t="shared" ca="1" si="172"/>
        <v>-345040573847.99017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-345040573847.99017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-1437669057.699959</v>
      </c>
      <c r="L3630" s="444">
        <f t="shared" ca="1" si="172"/>
        <v>-346478242905.69012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-346478242905.69012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-1443659345.4403756</v>
      </c>
      <c r="L3631" s="444">
        <f t="shared" ca="1" si="172"/>
        <v>-347921902251.13049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-347921902251.13049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-1449674592.7130437</v>
      </c>
      <c r="L3632" s="444">
        <f t="shared" ca="1" si="172"/>
        <v>-349371576843.84357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-349371576843.84357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-1455714903.5160148</v>
      </c>
      <c r="L3633" s="444">
        <f t="shared" ca="1" si="172"/>
        <v>-350827291747.35956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-350827291747.35956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-1461780382.2806649</v>
      </c>
      <c r="L3634" s="444">
        <f t="shared" ca="1" si="172"/>
        <v>-352289072129.6402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-352289072129.6402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-1467871133.8735008</v>
      </c>
      <c r="L3635" s="444">
        <f t="shared" ca="1" si="172"/>
        <v>-353756943263.51367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-353756943263.51367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-1473987263.5979736</v>
      </c>
      <c r="L3636" s="444">
        <f t="shared" ca="1" si="172"/>
        <v>-355230930527.11163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-355230930527.11163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-1480128877.1962984</v>
      </c>
      <c r="L3637" s="444">
        <f t="shared" ca="1" si="172"/>
        <v>-356711059404.30792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-356711059404.30792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-1486296080.8512831</v>
      </c>
      <c r="L3638" s="444">
        <f t="shared" ca="1" si="172"/>
        <v>-358197355485.15918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-358197355485.15918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-1492488981.1881633</v>
      </c>
      <c r="L3639" s="444">
        <f t="shared" ca="1" si="172"/>
        <v>-359689844466.34735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-359689844466.34735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-1498707685.2764473</v>
      </c>
      <c r="L3640" s="444">
        <f t="shared" ca="1" si="172"/>
        <v>-361188552151.62378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-361188552151.62378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-1504952300.6317658</v>
      </c>
      <c r="L3641" s="444">
        <f t="shared" ca="1" si="172"/>
        <v>-362693504452.25555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-362693504452.25555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-1511222935.2177315</v>
      </c>
      <c r="L3642" s="444">
        <f t="shared" ca="1" si="172"/>
        <v>-364204727387.47327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-364204727387.47327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-1517519697.4478052</v>
      </c>
      <c r="L3643" s="444">
        <f t="shared" ca="1" si="172"/>
        <v>-365722247084.92108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-365722247084.92108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-1523842696.1871712</v>
      </c>
      <c r="L3644" s="444">
        <f t="shared" ca="1" si="172"/>
        <v>-367246089781.10828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-367246089781.10828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-1530192040.7546177</v>
      </c>
      <c r="L3645" s="444">
        <f t="shared" ca="1" si="172"/>
        <v>-368776281821.86292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-368776281821.86292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-1536567840.9244287</v>
      </c>
      <c r="L3646" s="444">
        <f t="shared" ca="1" si="172"/>
        <v>-370312849662.78735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-370312849662.78735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-1542970206.9282806</v>
      </c>
      <c r="L3647" s="444">
        <f t="shared" ca="1" si="172"/>
        <v>-371855819869.71564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-371855819869.71564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-1549399249.4571486</v>
      </c>
      <c r="L3648" s="444">
        <f t="shared" ca="1" si="172"/>
        <v>-373405219119.17279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-373405219119.17279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-1555855079.6632199</v>
      </c>
      <c r="L3649" s="444">
        <f t="shared" ca="1" si="172"/>
        <v>-374961074198.836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-374961074198.836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-1562337809.1618166</v>
      </c>
      <c r="L3650" s="444">
        <f t="shared" ca="1" si="172"/>
        <v>-376523412007.9978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-376523412007.9978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-1568847550.0333242</v>
      </c>
      <c r="L3651" s="444">
        <f t="shared" ca="1" si="172"/>
        <v>-378092259558.03113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-378092259558.03113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-1575384414.8251297</v>
      </c>
      <c r="L3652" s="444">
        <f t="shared" ca="1" si="172"/>
        <v>-379667643972.85626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-379667643972.85626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-1581948516.5535676</v>
      </c>
      <c r="L3653" s="444">
        <f t="shared" ca="1" si="172"/>
        <v>-381249592489.40985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-381249592489.40985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-1588539968.7058744</v>
      </c>
      <c r="L3654" s="444">
        <f t="shared" ca="1" si="172"/>
        <v>-382838132458.11572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-382838132458.11572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-1595158885.2421489</v>
      </c>
      <c r="L3655" s="444">
        <f t="shared" ca="1" si="172"/>
        <v>-384433291343.35785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-384433291343.35785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-1601805380.5973244</v>
      </c>
      <c r="L3656" s="444">
        <f t="shared" ca="1" si="172"/>
        <v>-386035096723.9552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-386035096723.9552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-1608479569.6831467</v>
      </c>
      <c r="L3657" s="444">
        <f t="shared" ca="1" si="172"/>
        <v>-387643576293.63837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-387643576293.63837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-1615181567.8901598</v>
      </c>
      <c r="L3658" s="444">
        <f t="shared" ca="1" si="172"/>
        <v>-389258757861.5285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-389258757861.5285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-1621911491.0897021</v>
      </c>
      <c r="L3659" s="444">
        <f t="shared" ca="1" si="172"/>
        <v>-390880669352.61823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-390880669352.61823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-1628669455.6359093</v>
      </c>
      <c r="L3660" s="444">
        <f t="shared" ca="1" si="172"/>
        <v>-392509338808.25415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-392509338808.25415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-1635455578.3677256</v>
      </c>
      <c r="L3661" s="444">
        <f t="shared" ca="1" si="172"/>
        <v>-394144794386.62189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-394144794386.62189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-1642269976.6109245</v>
      </c>
      <c r="L3662" s="444">
        <f t="shared" ca="1" si="172"/>
        <v>-395787064363.23279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-395787064363.23279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-1649112768.1801367</v>
      </c>
      <c r="L3663" s="444">
        <f t="shared" ca="1" si="172"/>
        <v>-397436177131.4129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-397436177131.4129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-1655984071.380887</v>
      </c>
      <c r="L3664" s="444">
        <f t="shared" ca="1" si="172"/>
        <v>-399092161202.79376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-399092161202.79376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-1662884005.0116405</v>
      </c>
      <c r="L3665" s="444">
        <f t="shared" ca="1" si="172"/>
        <v>-400755045207.80542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-400755045207.80542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-1669812688.3658559</v>
      </c>
      <c r="L3666" s="444">
        <f t="shared" ca="1" si="172"/>
        <v>-402424857896.17126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-402424857896.17126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-1676770241.2340469</v>
      </c>
      <c r="L3667" s="444">
        <f t="shared" ca="1" si="172"/>
        <v>-404101628137.40533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-404101628137.40533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-1683756783.9058557</v>
      </c>
      <c r="L3668" s="444">
        <f t="shared" ca="1" si="172"/>
        <v>-405785384921.31122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-405785384921.31122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-1690772437.1721301</v>
      </c>
      <c r="L3669" s="444">
        <f t="shared" ca="1" si="172"/>
        <v>-407476157358.48334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-407476157358.48334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-1697817322.327014</v>
      </c>
      <c r="L3670" s="444">
        <f t="shared" ca="1" si="172"/>
        <v>-409173974680.81036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-409173974680.81036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-1704891561.1700432</v>
      </c>
      <c r="L3671" s="444">
        <f t="shared" ca="1" si="172"/>
        <v>-410878866241.98041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-410878866241.98041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-1711995276.0082517</v>
      </c>
      <c r="L3672" s="444">
        <f t="shared" ca="1" si="172"/>
        <v>-412590861517.98865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-412590861517.98865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-1719128589.6582861</v>
      </c>
      <c r="L3673" s="444">
        <f t="shared" ca="1" si="172"/>
        <v>-414309990107.64691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-414309990107.64691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-1726291625.4485288</v>
      </c>
      <c r="L3674" s="444">
        <f t="shared" ca="1" si="172"/>
        <v>-416036281733.09546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-416036281733.09546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-1733484507.221231</v>
      </c>
      <c r="L3675" s="444">
        <f t="shared" ca="1" si="172"/>
        <v>-417769766240.31671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-417769766240.31671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-1740707359.3346529</v>
      </c>
      <c r="L3676" s="444">
        <f t="shared" ca="1" si="172"/>
        <v>-419510473599.65137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-419510473599.65137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-1747960306.6652141</v>
      </c>
      <c r="L3677" s="444">
        <f t="shared" ca="1" si="172"/>
        <v>-421258433906.31659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-421258433906.31659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-1755243474.6096525</v>
      </c>
      <c r="L3678" s="444">
        <f t="shared" ca="1" si="172"/>
        <v>-423013677380.92627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-423013677380.92627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-1762556989.0871928</v>
      </c>
      <c r="L3679" s="444">
        <f t="shared" ca="1" si="172"/>
        <v>-424776234370.01349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-424776234370.01349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-1769900976.5417228</v>
      </c>
      <c r="L3680" s="444">
        <f t="shared" ca="1" si="172"/>
        <v>-426546135346.55524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-426546135346.55524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-1777275563.9439802</v>
      </c>
      <c r="L3681" s="444">
        <f t="shared" ca="1" si="172"/>
        <v>-428323410910.49921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-428323410910.49921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-1784680878.7937467</v>
      </c>
      <c r="L3682" s="444">
        <f t="shared" ca="1" si="172"/>
        <v>-430108091789.29297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-430108091789.29297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-1792117049.1220539</v>
      </c>
      <c r="L3683" s="444">
        <f t="shared" ca="1" si="172"/>
        <v>-431900208838.41504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-431900208838.41504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-1799584203.493396</v>
      </c>
      <c r="L3684" s="444">
        <f t="shared" ca="1" si="172"/>
        <v>-433699793041.90845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-433699793041.90845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-1807082471.007952</v>
      </c>
      <c r="L3685" s="444">
        <f t="shared" ca="1" si="172"/>
        <v>-435506875512.91638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-435506875512.91638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-1814611981.3038182</v>
      </c>
      <c r="L3686" s="444">
        <f t="shared" ca="1" si="172"/>
        <v>-437321487494.22021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-437321487494.22021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-1822172864.5592508</v>
      </c>
      <c r="L3687" s="444">
        <f t="shared" ca="1" si="172"/>
        <v>-439143660358.77948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-439143660358.77948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-1829765251.4949145</v>
      </c>
      <c r="L3688" s="444">
        <f t="shared" ca="1" si="172"/>
        <v>-440973425610.27441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-440973425610.27441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-1837389273.3761435</v>
      </c>
      <c r="L3689" s="444">
        <f t="shared" ca="1" si="172"/>
        <v>-442810814883.65057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-442810814883.65057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-1845045062.0152106</v>
      </c>
      <c r="L3690" s="444">
        <f t="shared" ca="1" si="172"/>
        <v>-444655859945.66577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-444655859945.66577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-1852732749.7736073</v>
      </c>
      <c r="L3691" s="444">
        <f t="shared" ca="1" si="172"/>
        <v>-446508592695.43939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-446508592695.43939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-1860452469.5643308</v>
      </c>
      <c r="L3692" s="444">
        <f t="shared" ca="1" si="172"/>
        <v>-448369045165.00372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-448369045165.00372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-1868204354.8541825</v>
      </c>
      <c r="L3693" s="444">
        <f t="shared" ca="1" si="172"/>
        <v>-450237249519.85791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-450237249519.85791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-1875988539.6660745</v>
      </c>
      <c r="L3694" s="444">
        <f t="shared" ca="1" si="172"/>
        <v>-452113238059.52399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-452113238059.52399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-1883805158.5813501</v>
      </c>
      <c r="L3695" s="444">
        <f t="shared" ca="1" si="172"/>
        <v>-453997043218.10535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-453997043218.10535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-1891654346.7421057</v>
      </c>
      <c r="L3696" s="444">
        <f t="shared" ca="1" si="172"/>
        <v>-455888697564.84747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-455888697564.84747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-1899536239.8535309</v>
      </c>
      <c r="L3697" s="444">
        <f t="shared" ca="1" si="172"/>
        <v>-457788233804.70099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-457788233804.70099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-1907450974.186254</v>
      </c>
      <c r="L3698" s="444">
        <f t="shared" ca="1" si="172"/>
        <v>-459695684778.88727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-459695684778.88727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-1915398686.578697</v>
      </c>
      <c r="L3699" s="444">
        <f t="shared" ca="1" si="172"/>
        <v>-461611083465.46594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-461611083465.46594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-1923379514.4394414</v>
      </c>
      <c r="L3700" s="444">
        <f t="shared" ca="1" si="172"/>
        <v>-463534462979.9054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-463534462979.9054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-1931393595.7496059</v>
      </c>
      <c r="L3701" s="444">
        <f t="shared" ca="1" si="172"/>
        <v>-465465856575.65503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-465465856575.65503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-1939441069.0652289</v>
      </c>
      <c r="L3702" s="444">
        <f t="shared" ca="1" si="172"/>
        <v>-467405297644.72028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-467405297644.72028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-1947522073.5196679</v>
      </c>
      <c r="L3703" s="444">
        <f t="shared" ca="1" si="172"/>
        <v>-469352819718.23993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-469352819718.23993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-1955636748.8259997</v>
      </c>
      <c r="L3704" s="444">
        <f t="shared" ca="1" si="172"/>
        <v>-471308456467.06592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-471308456467.06592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-1963785235.2794414</v>
      </c>
      <c r="L3705" s="444">
        <f t="shared" ca="1" si="172"/>
        <v>-473272241702.34534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-473272241702.34534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-1971967673.7597723</v>
      </c>
      <c r="L3706" s="444">
        <f t="shared" ca="1" si="172"/>
        <v>-475244209376.1051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-475244209376.1051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-1980184205.7337716</v>
      </c>
      <c r="L3707" s="444">
        <f t="shared" ca="1" si="172"/>
        <v>-477224393581.83887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-477224393581.83887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-1988434973.2576618</v>
      </c>
      <c r="L3708" s="444">
        <f t="shared" ca="1" si="172"/>
        <v>-479212828555.09656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-479212828555.09656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-1996720118.979569</v>
      </c>
      <c r="L3709" s="444">
        <f t="shared" ca="1" si="172"/>
        <v>-481209548674.07611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-481209548674.07611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-2005039786.1419837</v>
      </c>
      <c r="L3710" s="444">
        <f t="shared" ca="1" si="172"/>
        <v>-483214588460.21808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-483214588460.21808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-2013394118.5842421</v>
      </c>
      <c r="L3711" s="444">
        <f t="shared" ca="1" si="172"/>
        <v>-485227982578.80231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-485227982578.80231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-2021783260.7450097</v>
      </c>
      <c r="L3712" s="444">
        <f t="shared" ca="1" si="172"/>
        <v>-487249765839.5473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-487249765839.5473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-2030207357.6647804</v>
      </c>
      <c r="L3713" s="444">
        <f t="shared" ca="1" si="172"/>
        <v>-489279973197.2121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-489279973197.2121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-2038666554.9883835</v>
      </c>
      <c r="L3714" s="444">
        <f t="shared" ca="1" si="172"/>
        <v>-491318639752.2005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-491318639752.2005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-2047160998.9675021</v>
      </c>
      <c r="L3715" s="444">
        <f t="shared" ca="1" si="172"/>
        <v>-493365800751.16803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-493365800751.16803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-2055690836.4632001</v>
      </c>
      <c r="L3716" s="444">
        <f t="shared" ca="1" si="172"/>
        <v>-495421491587.63123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-495421491587.63123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-2064256214.9484634</v>
      </c>
      <c r="L3717" s="444">
        <f t="shared" ca="1" si="172"/>
        <v>-497485747802.57971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-497485747802.57971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-2072857282.5107486</v>
      </c>
      <c r="L3718" s="444">
        <f t="shared" ca="1" si="172"/>
        <v>-499558605085.09045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-499558605085.09045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-2081494187.8545432</v>
      </c>
      <c r="L3719" s="444">
        <f t="shared" ca="1" si="172"/>
        <v>-501640099272.94501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-501640099272.94501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-2090167080.3039377</v>
      </c>
      <c r="L3720" s="444">
        <f t="shared" ca="1" si="172"/>
        <v>-503730266353.24896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-503730266353.24896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-2098876109.8052039</v>
      </c>
      <c r="L3721" s="444">
        <f t="shared" ca="1" si="172"/>
        <v>-505829142463.05414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-505829142463.05414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-2107621426.9293921</v>
      </c>
      <c r="L3722" s="444">
        <f t="shared" ca="1" si="172"/>
        <v>-507936763889.98352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-507936763889.98352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-2116403182.8749316</v>
      </c>
      <c r="L3723" s="444">
        <f t="shared" ca="1" si="172"/>
        <v>-510053167072.85846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-510053167072.85846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-2125221529.4702435</v>
      </c>
      <c r="L3724" s="444">
        <f t="shared" ca="1" si="172"/>
        <v>-512178388602.32867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-512178388602.32867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-2134076619.1763697</v>
      </c>
      <c r="L3725" s="444">
        <f t="shared" ca="1" si="172"/>
        <v>-514312465221.50507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-514312465221.50507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-2142968605.0896046</v>
      </c>
      <c r="L3726" s="444">
        <f t="shared" ca="1" si="172"/>
        <v>-516455433826.59467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-516455433826.59467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-2151897640.9441442</v>
      </c>
      <c r="L3727" s="444">
        <f t="shared" ca="1" si="172"/>
        <v>-518607331467.53882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-518607331467.53882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-2160863881.1147451</v>
      </c>
      <c r="L3728" s="444">
        <f t="shared" ca="1" si="172"/>
        <v>-520768195348.65356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-520768195348.65356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-2169867480.61939</v>
      </c>
      <c r="L3729" s="444">
        <f t="shared" ca="1" si="172"/>
        <v>-522938062829.27295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-522938062829.27295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-2178908595.1219707</v>
      </c>
      <c r="L3730" s="444">
        <f t="shared" ca="1" si="172"/>
        <v>-525116971424.3949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-525116971424.3949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-2187987380.9349785</v>
      </c>
      <c r="L3731" s="444">
        <f t="shared" ca="1" si="172"/>
        <v>-527304958805.3299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-527304958805.3299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-2197103995.0222077</v>
      </c>
      <c r="L3732" s="444">
        <f t="shared" ca="1" si="172"/>
        <v>-529502062800.35211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-529502062800.35211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-2206258595.0014672</v>
      </c>
      <c r="L3733" s="444">
        <f t="shared" ca="1" si="172"/>
        <v>-531708321395.35358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-531708321395.35358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-2215451339.1473064</v>
      </c>
      <c r="L3734" s="444">
        <f t="shared" ca="1" si="172"/>
        <v>-533923772734.50085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-533923772734.50085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-2224682386.3937535</v>
      </c>
      <c r="L3735" s="444">
        <f t="shared" ca="1" si="172"/>
        <v>-536148455120.89459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-536148455120.89459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-2233951896.3370605</v>
      </c>
      <c r="L3736" s="444">
        <f t="shared" ca="1" si="172"/>
        <v>-538382407017.23163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-538382407017.23163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-2243260029.2384653</v>
      </c>
      <c r="L3737" s="444">
        <f t="shared" ca="1" si="172"/>
        <v>-540625667046.47009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-540625667046.47009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-2252606946.0269589</v>
      </c>
      <c r="L3738" s="444">
        <f t="shared" ca="1" si="172"/>
        <v>-542878273992.49707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-542878273992.49707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-2261992808.3020711</v>
      </c>
      <c r="L3739" s="444">
        <f t="shared" ca="1" si="172"/>
        <v>-545140266800.79913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-545140266800.79913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-2271417778.3366632</v>
      </c>
      <c r="L3740" s="444">
        <f t="shared" ca="1" si="172"/>
        <v>-547411684579.1358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-547411684579.1358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-2280882019.0797324</v>
      </c>
      <c r="L3741" s="444">
        <f t="shared" ca="1" si="172"/>
        <v>-549692566598.21552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-549692566598.21552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-2290385694.1592312</v>
      </c>
      <c r="L3742" s="444">
        <f t="shared" ca="1" si="172"/>
        <v>-551982952292.37476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-551982952292.37476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-2299928967.8848948</v>
      </c>
      <c r="L3743" s="444">
        <f t="shared" ca="1" si="172"/>
        <v>-554282881260.25964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-554282881260.25964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-2309512005.2510819</v>
      </c>
      <c r="L3744" s="444">
        <f t="shared" ca="1" si="172"/>
        <v>-556592393265.51074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-556592393265.51074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-2319134971.9396281</v>
      </c>
      <c r="L3745" s="444">
        <f t="shared" ca="1" si="172"/>
        <v>-558911528237.45032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-558911528237.45032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-2328798034.3227096</v>
      </c>
      <c r="L3746" s="444">
        <f t="shared" ca="1" si="172"/>
        <v>-561240326271.77307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-561240326271.77307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-2338501359.4657211</v>
      </c>
      <c r="L3747" s="444">
        <f t="shared" ca="1" si="172"/>
        <v>-563578827631.23877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-563578827631.23877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-2348245115.1301613</v>
      </c>
      <c r="L3748" s="444">
        <f t="shared" ca="1" si="172"/>
        <v>-565927072746.3689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-565927072746.3689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-2358029469.7765369</v>
      </c>
      <c r="L3749" s="444">
        <f t="shared" ca="1" si="172"/>
        <v>-568285102216.14539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-568285102216.14539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-2367854592.5672722</v>
      </c>
      <c r="L3750" s="444">
        <f t="shared" ca="1" si="172"/>
        <v>-570652956808.71265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-570652956808.71265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-2377720653.3696361</v>
      </c>
      <c r="L3751" s="444">
        <f t="shared" ca="1" si="172"/>
        <v>-573030677462.08228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-573030677462.08228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-2387627822.7586761</v>
      </c>
      <c r="L3752" s="444">
        <f t="shared" ca="1" si="172"/>
        <v>-575418305284.84094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-575418305284.84094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-2397576272.0201707</v>
      </c>
      <c r="L3753" s="444">
        <f t="shared" ca="1" si="172"/>
        <v>-577815881556.86108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-577815881556.86108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-2407566173.1535878</v>
      </c>
      <c r="L3754" s="444">
        <f t="shared" ca="1" si="172"/>
        <v>-580223447730.01465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-580223447730.01465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-2417597698.875061</v>
      </c>
      <c r="L3755" s="444">
        <f t="shared" ca="1" si="172"/>
        <v>-582641045428.88965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-582641045428.88965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-2427671022.6203737</v>
      </c>
      <c r="L3756" s="444">
        <f t="shared" ca="1" si="172"/>
        <v>-585068716451.51001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-585068716451.51001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-2437786318.5479584</v>
      </c>
      <c r="L3757" s="444">
        <f t="shared" ca="1" si="172"/>
        <v>-587506502770.05798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-587506502770.05798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-2447943761.5419083</v>
      </c>
      <c r="L3758" s="444">
        <f t="shared" ca="1" si="172"/>
        <v>-589954446531.59985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-589954446531.59985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-2458143527.2149992</v>
      </c>
      <c r="L3759" s="444">
        <f t="shared" ca="1" si="172"/>
        <v>-592412590058.81482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-592412590058.81482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-2468385791.9117284</v>
      </c>
      <c r="L3760" s="444">
        <f t="shared" ca="1" si="172"/>
        <v>-594880975850.72656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-594880975850.72656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-2478670732.7113605</v>
      </c>
      <c r="L3761" s="444">
        <f t="shared" ca="1" si="172"/>
        <v>-597359646583.43787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-597359646583.43787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-2488998527.4309912</v>
      </c>
      <c r="L3762" s="444">
        <f t="shared" ca="1" si="172"/>
        <v>-599848645110.8689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-599848645110.8689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-2499369354.6286201</v>
      </c>
      <c r="L3763" s="444">
        <f t="shared" ca="1" si="172"/>
        <v>-602348014465.49756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-602348014465.49756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-2509783393.6062398</v>
      </c>
      <c r="L3764" s="444">
        <f t="shared" ca="1" si="172"/>
        <v>-604857797859.10376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-604857797859.10376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-2520240824.4129324</v>
      </c>
      <c r="L3765" s="444">
        <f t="shared" ca="1" si="172"/>
        <v>-607378038683.51672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-607378038683.51672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-2530741827.8479862</v>
      </c>
      <c r="L3766" s="444">
        <f t="shared" ca="1" si="172"/>
        <v>-609908780511.36475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-609908780511.36475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-2541286585.4640198</v>
      </c>
      <c r="L3767" s="444">
        <f t="shared" ca="1" si="172"/>
        <v>-612450067096.82874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-612450067096.82874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-2551875279.5701199</v>
      </c>
      <c r="L3768" s="444">
        <f t="shared" ca="1" si="172"/>
        <v>-615001942376.3988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-615001942376.3988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-2562508093.2349949</v>
      </c>
      <c r="L3769" s="444">
        <f t="shared" ca="1" si="172"/>
        <v>-617564450469.63379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-617564450469.63379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-2573185210.2901406</v>
      </c>
      <c r="L3770" s="444">
        <f t="shared" ca="1" si="172"/>
        <v>-620137635679.92395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-620137635679.92395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-2583906815.3330164</v>
      </c>
      <c r="L3771" s="444">
        <f t="shared" ca="1" si="172"/>
        <v>-622721542495.25696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-622721542495.25696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-2594673093.7302375</v>
      </c>
      <c r="L3772" s="444">
        <f t="shared" ca="1" si="172"/>
        <v>-625316215588.98718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-625316215588.98718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-2605484231.62078</v>
      </c>
      <c r="L3773" s="444">
        <f t="shared" ca="1" si="172"/>
        <v>-627921699820.60791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-627921699820.60791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-2616340415.9191995</v>
      </c>
      <c r="L3774" s="444">
        <f t="shared" ca="1" si="172"/>
        <v>-630538040236.5271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-630538040236.5271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-2627241834.3188629</v>
      </c>
      <c r="L3775" s="444">
        <f t="shared" ca="1" si="172"/>
        <v>-633165282070.84595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-633165282070.84595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-2638188675.2951913</v>
      </c>
      <c r="L3776" s="444">
        <f t="shared" ca="1" si="172"/>
        <v>-635803470746.14111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-635803470746.14111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-2649181128.1089211</v>
      </c>
      <c r="L3777" s="444">
        <f t="shared" ca="1" si="172"/>
        <v>-638452651874.25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-638452651874.25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-2660219382.8093748</v>
      </c>
      <c r="L3778" s="444">
        <f t="shared" ca="1" si="172"/>
        <v>-641112871257.05933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-641112871257.05933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-2671303630.2377472</v>
      </c>
      <c r="L3779" s="444">
        <f t="shared" ca="1" si="172"/>
        <v>-643784174887.29712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-643784174887.29712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-2682434062.0304046</v>
      </c>
      <c r="L3780" s="444">
        <f t="shared" ca="1" si="172"/>
        <v>-646466608949.32751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-646466608949.32751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-2693610870.6221981</v>
      </c>
      <c r="L3781" s="444">
        <f t="shared" ca="1" si="172"/>
        <v>-649160219819.94971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-649160219819.94971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-2704834249.2497902</v>
      </c>
      <c r="L3782" s="444">
        <f t="shared" ca="1" si="172"/>
        <v>-651865054069.19946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-651865054069.19946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-2716104391.9549975</v>
      </c>
      <c r="L3783" s="444">
        <f t="shared" ca="1" si="172"/>
        <v>-654581158461.15442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-654581158461.15442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-2727421493.5881433</v>
      </c>
      <c r="L3784" s="444">
        <f t="shared" ca="1" si="172"/>
        <v>-657308579954.74255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-657308579954.74255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-2738785749.8114271</v>
      </c>
      <c r="L3785" s="444">
        <f t="shared" ca="1" si="172"/>
        <v>-660047365704.55396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-660047365704.55396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-2750197357.1023083</v>
      </c>
      <c r="L3786" s="444">
        <f t="shared" ca="1" si="172"/>
        <v>-662797563061.65625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-662797563061.65625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-2761656512.7569008</v>
      </c>
      <c r="L3787" s="444">
        <f t="shared" ca="1" si="172"/>
        <v>-665559219574.41321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-665559219574.41321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-2773163414.8933883</v>
      </c>
      <c r="L3788" s="444">
        <f t="shared" ca="1" si="172"/>
        <v>-668332382989.30664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-668332382989.30664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-2784718262.4554443</v>
      </c>
      <c r="L3789" s="444">
        <f t="shared" ca="1" si="172"/>
        <v>-671117101251.76208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-671117101251.76208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-2796321255.2156754</v>
      </c>
      <c r="L3790" s="444">
        <f t="shared" ca="1" si="172"/>
        <v>-673913422506.97778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-673913422506.97778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-2807972593.7790742</v>
      </c>
      <c r="L3791" s="444">
        <f t="shared" ca="1" si="172"/>
        <v>-676721395100.75684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-676721395100.75684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-2819672479.5864868</v>
      </c>
      <c r="L3792" s="444">
        <f t="shared" ca="1" si="172"/>
        <v>-679541067580.34326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-679541067580.34326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-2831421114.918097</v>
      </c>
      <c r="L3793" s="444">
        <f t="shared" ca="1" si="172"/>
        <v>-682372488695.26135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-682372488695.26135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-2843218702.8969221</v>
      </c>
      <c r="L3794" s="444">
        <f t="shared" ca="1" si="172"/>
        <v>-685215707398.15833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-685215707398.15833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-2855065447.4923263</v>
      </c>
      <c r="L3795" s="444">
        <f t="shared" ca="1" si="172"/>
        <v>-688070772845.65063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-688070772845.65063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-2866961553.5235443</v>
      </c>
      <c r="L3796" s="444">
        <f t="shared" ca="1" si="172"/>
        <v>-690937734399.17419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-690937734399.17419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-2878907226.6632257</v>
      </c>
      <c r="L3797" s="444">
        <f t="shared" ca="1" si="172"/>
        <v>-693816641625.8374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-693816641625.8374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-2890902673.440989</v>
      </c>
      <c r="L3798" s="444">
        <f t="shared" ca="1" si="172"/>
        <v>-696707544299.27844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-696707544299.27844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-2902948101.2469935</v>
      </c>
      <c r="L3799" s="444">
        <f t="shared" ca="1" si="172"/>
        <v>-699610492400.52539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-699610492400.52539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-2915043718.3355227</v>
      </c>
      <c r="L3800" s="444">
        <f t="shared" ca="1" si="172"/>
        <v>-702525536118.86096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-702525536118.86096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-2927189733.8285875</v>
      </c>
      <c r="L3801" s="444">
        <f t="shared" ca="1" si="172"/>
        <v>-705452725852.68958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-705452725852.68958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-2939386357.7195396</v>
      </c>
      <c r="L3802" s="444">
        <f t="shared" ca="1" si="172"/>
        <v>-708392112210.40906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-708392112210.40906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-2951633800.8767042</v>
      </c>
      <c r="L3803" s="444">
        <f t="shared" ca="1" si="172"/>
        <v>-711343746011.28577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-711343746011.28577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-2963932275.0470238</v>
      </c>
      <c r="L3804" s="444">
        <f t="shared" ca="1" si="172"/>
        <v>-714307678286.33276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-714307678286.33276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-2976281992.8597198</v>
      </c>
      <c r="L3805" s="444">
        <f t="shared" ca="1" si="172"/>
        <v>-717283960279.1925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-717283960279.1925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-2988683167.8299689</v>
      </c>
      <c r="L3806" s="444">
        <f t="shared" ca="1" si="172"/>
        <v>-720272643447.02246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-720272643447.02246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-3001136014.3625937</v>
      </c>
      <c r="L3807" s="444">
        <f t="shared" ca="1" si="172"/>
        <v>-723273779461.38501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-723273779461.38501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-3013640747.7557707</v>
      </c>
      <c r="L3808" s="444">
        <f t="shared" ca="1" si="172"/>
        <v>-726287420209.14075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-726287420209.14075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-3026197584.2047529</v>
      </c>
      <c r="L3809" s="444">
        <f t="shared" ca="1" si="172"/>
        <v>-729313617793.34546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-729313617793.34546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-3038806740.8056059</v>
      </c>
      <c r="L3810" s="444">
        <f t="shared" ca="1" si="172"/>
        <v>-732352424534.15112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-732352424534.15112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-3051468435.5589628</v>
      </c>
      <c r="L3811" s="444">
        <f t="shared" ca="1" si="172"/>
        <v>-735403892969.71008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-735403892969.71008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-3064182887.3737922</v>
      </c>
      <c r="L3812" s="444">
        <f t="shared" ca="1" si="172"/>
        <v>-738468075857.08386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-738468075857.08386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-3076950316.0711827</v>
      </c>
      <c r="L3813" s="444">
        <f t="shared" ca="1" si="172"/>
        <v>-741545026173.15503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-741545026173.15503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-3089770942.3881459</v>
      </c>
      <c r="L3814" s="444">
        <f t="shared" ca="1" si="172"/>
        <v>-744634797115.54321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-744634797115.54321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-3102644987.9814301</v>
      </c>
      <c r="L3815" s="444">
        <f t="shared" ca="1" si="172"/>
        <v>-747737442103.52466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-747737442103.52466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-3115572675.4313526</v>
      </c>
      <c r="L3816" s="444">
        <f t="shared" ca="1" si="172"/>
        <v>-750853014778.95605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-750853014778.95605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-3128554228.2456503</v>
      </c>
      <c r="L3817" s="444">
        <f t="shared" ca="1" si="172"/>
        <v>-753981569007.20166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-753981569007.20166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-3141589870.8633404</v>
      </c>
      <c r="L3818" s="444">
        <f t="shared" ca="1" si="172"/>
        <v>-757123158878.06494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-757123158878.06494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-3154679828.6586037</v>
      </c>
      <c r="L3819" s="444">
        <f t="shared" ca="1" si="172"/>
        <v>-760277838706.72351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-760277838706.72351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-3167824327.9446812</v>
      </c>
      <c r="L3820" s="444">
        <f t="shared" ca="1" si="172"/>
        <v>-763445663034.66821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-763445663034.66821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-3181023595.9777842</v>
      </c>
      <c r="L3821" s="444">
        <f t="shared" ca="1" si="172"/>
        <v>-766626686630.646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-766626686630.646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-3194277860.9610248</v>
      </c>
      <c r="L3822" s="444">
        <f t="shared" ca="1" si="172"/>
        <v>-769820964491.60706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-769820964491.60706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-3207587352.0483627</v>
      </c>
      <c r="L3823" s="444">
        <f t="shared" ca="1" si="172"/>
        <v>-773028551843.6554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-773028551843.6554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-3220952299.3485641</v>
      </c>
      <c r="L3824" s="444">
        <f t="shared" ca="1" si="172"/>
        <v>-776249504143.00391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-776249504143.00391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-3234372933.929183</v>
      </c>
      <c r="L3825" s="444">
        <f t="shared" ca="1" si="172"/>
        <v>-779483877076.93311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-779483877076.93311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-3247849487.8205547</v>
      </c>
      <c r="L3826" s="444">
        <f t="shared" ca="1" si="172"/>
        <v>-782731726564.75366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-782731726564.75366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-3261382194.0198069</v>
      </c>
      <c r="L3827" s="444">
        <f t="shared" ca="1" si="172"/>
        <v>-785993108758.77344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-785993108758.77344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-3274971286.4948893</v>
      </c>
      <c r="L3828" s="444">
        <f t="shared" ca="1" si="172"/>
        <v>-789268080045.26831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-789268080045.26831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-3288617000.1886177</v>
      </c>
      <c r="L3829" s="444">
        <f t="shared" ca="1" si="172"/>
        <v>-792556697045.45691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-792556697045.45691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-3302319571.022737</v>
      </c>
      <c r="L3830" s="444">
        <f t="shared" ca="1" si="172"/>
        <v>-795859016616.47961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-795859016616.47961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-3316079235.9019985</v>
      </c>
      <c r="L3831" s="444">
        <f t="shared" ca="1" si="172"/>
        <v>-799175095852.38159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-799175095852.38159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-3329896232.7182565</v>
      </c>
      <c r="L3832" s="444">
        <f t="shared" ca="1" si="172"/>
        <v>-802504992085.09985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-802504992085.09985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-3343770800.3545828</v>
      </c>
      <c r="L3833" s="444">
        <f t="shared" ref="L3833:L4087" ca="1" si="177">I3833-J3833+K3833</f>
        <v>-805848762885.45447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-805848762885.45447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-3357703178.6893935</v>
      </c>
      <c r="L3834" s="444">
        <f t="shared" ca="1" si="177"/>
        <v>-809206466064.14392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-809206466064.14392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-3371693608.6005998</v>
      </c>
      <c r="L3835" s="444">
        <f t="shared" ca="1" si="177"/>
        <v>-812578159672.74451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-812578159672.74451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-3385742331.9697685</v>
      </c>
      <c r="L3836" s="444">
        <f t="shared" ca="1" si="177"/>
        <v>-815963902004.71423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-815963902004.71423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-3399849591.6863093</v>
      </c>
      <c r="L3837" s="444">
        <f t="shared" ca="1" si="177"/>
        <v>-819363751596.40051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-819363751596.40051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-3414015631.6516685</v>
      </c>
      <c r="L3838" s="444">
        <f t="shared" ca="1" si="177"/>
        <v>-822777767228.05212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-822777767228.05212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-3428240696.7835503</v>
      </c>
      <c r="L3839" s="444">
        <f t="shared" ca="1" si="177"/>
        <v>-826206007924.83569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-826206007924.83569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-3442525033.0201488</v>
      </c>
      <c r="L3840" s="444">
        <f t="shared" ca="1" si="177"/>
        <v>-829648532957.85583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-829648532957.85583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-3456868887.3243995</v>
      </c>
      <c r="L3841" s="444">
        <f t="shared" ca="1" si="177"/>
        <v>-833105401845.18018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-833105401845.18018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-3471272507.6882505</v>
      </c>
      <c r="L3842" s="444">
        <f t="shared" ca="1" si="177"/>
        <v>-836576674352.86841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-836576674352.86841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-3485736143.1369514</v>
      </c>
      <c r="L3843" s="444">
        <f t="shared" ca="1" si="177"/>
        <v>-840062410496.00537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-840062410496.00537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-3500260043.7333555</v>
      </c>
      <c r="L3844" s="444">
        <f t="shared" ca="1" si="177"/>
        <v>-843562670539.73877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-843562670539.73877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-3514844460.5822449</v>
      </c>
      <c r="L3845" s="444">
        <f t="shared" ca="1" si="177"/>
        <v>-847077515000.32104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-847077515000.32104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-3529489645.834671</v>
      </c>
      <c r="L3846" s="444">
        <f t="shared" ca="1" si="177"/>
        <v>-850607004646.15576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-850607004646.15576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-3544195852.6923156</v>
      </c>
      <c r="L3847" s="444">
        <f t="shared" ca="1" si="177"/>
        <v>-854151200498.84802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-854151200498.84802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-3558963335.4118667</v>
      </c>
      <c r="L3848" s="444">
        <f t="shared" ca="1" si="177"/>
        <v>-857710163834.25989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-857710163834.25989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-3573792349.3094163</v>
      </c>
      <c r="L3849" s="444">
        <f t="shared" ca="1" si="177"/>
        <v>-861283956183.56934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-861283956183.56934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-3588683150.7648721</v>
      </c>
      <c r="L3850" s="444">
        <f t="shared" ca="1" si="177"/>
        <v>-864872639334.33423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-864872639334.33423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-3603635997.2263927</v>
      </c>
      <c r="L3851" s="444">
        <f t="shared" ca="1" si="177"/>
        <v>-868476275331.56067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-868476275331.56067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-3618651147.2148356</v>
      </c>
      <c r="L3852" s="444">
        <f t="shared" ca="1" si="177"/>
        <v>-872094926478.77551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-872094926478.77551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-3633728860.3282313</v>
      </c>
      <c r="L3853" s="444">
        <f t="shared" ca="1" si="177"/>
        <v>-875728655339.10376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-875728655339.10376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-3648869397.2462654</v>
      </c>
      <c r="L3854" s="444">
        <f t="shared" ca="1" si="177"/>
        <v>-879377524736.34998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-879377524736.34998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-3664073019.7347913</v>
      </c>
      <c r="L3855" s="444">
        <f t="shared" ca="1" si="177"/>
        <v>-883041597756.08472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-883041597756.08472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-3679339990.650353</v>
      </c>
      <c r="L3856" s="444">
        <f t="shared" ca="1" si="177"/>
        <v>-886720937746.73511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-886720937746.73511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-3694670573.9447293</v>
      </c>
      <c r="L3857" s="444">
        <f t="shared" ca="1" si="177"/>
        <v>-890415608320.67981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-890415608320.67981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-3710065034.6694989</v>
      </c>
      <c r="L3858" s="444">
        <f t="shared" ca="1" si="177"/>
        <v>-894125673355.34937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-894125673355.34937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-3725523638.9806223</v>
      </c>
      <c r="L3859" s="444">
        <f t="shared" ca="1" si="177"/>
        <v>-897851196994.32996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-897851196994.32996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-3741046654.1430411</v>
      </c>
      <c r="L3860" s="444">
        <f t="shared" ca="1" si="177"/>
        <v>-901592243648.47302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-901592243648.47302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-3756634348.5353045</v>
      </c>
      <c r="L3861" s="444">
        <f t="shared" ca="1" si="177"/>
        <v>-905348877997.0083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-905348877997.0083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-3772286991.654201</v>
      </c>
      <c r="L3862" s="444">
        <f t="shared" ca="1" si="177"/>
        <v>-909121164988.66248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-909121164988.66248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-3788004854.1194263</v>
      </c>
      <c r="L3863" s="444">
        <f t="shared" ca="1" si="177"/>
        <v>-912909169842.78186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-912909169842.78186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-3803788207.6782575</v>
      </c>
      <c r="L3864" s="444">
        <f t="shared" ca="1" si="177"/>
        <v>-916712958050.46008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-916712958050.46008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-3819637325.2102504</v>
      </c>
      <c r="L3865" s="444">
        <f t="shared" ca="1" si="177"/>
        <v>-920532595375.67029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-920532595375.67029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-3835552480.7319589</v>
      </c>
      <c r="L3866" s="444">
        <f t="shared" ca="1" si="177"/>
        <v>-924368147856.40222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-924368147856.40222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-3851533949.4016752</v>
      </c>
      <c r="L3867" s="444">
        <f t="shared" ca="1" si="177"/>
        <v>-928219681805.80396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-928219681805.80396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-3867582007.5241828</v>
      </c>
      <c r="L3868" s="444">
        <f t="shared" ca="1" si="177"/>
        <v>-932087263813.32813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-932087263813.32813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-3883696932.5555334</v>
      </c>
      <c r="L3869" s="444">
        <f t="shared" ca="1" si="177"/>
        <v>-935970960745.88367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-935970960745.88367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-3899879003.1078486</v>
      </c>
      <c r="L3870" s="444">
        <f t="shared" ca="1" si="177"/>
        <v>-939870839748.99146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-939870839748.99146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-3916128498.9541311</v>
      </c>
      <c r="L3871" s="444">
        <f t="shared" ca="1" si="177"/>
        <v>-943786968247.94556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-943786968247.94556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-3932445701.0331059</v>
      </c>
      <c r="L3872" s="444">
        <f t="shared" ca="1" si="177"/>
        <v>-947719413948.97864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-947719413948.97864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-3948830891.4540777</v>
      </c>
      <c r="L3873" s="444">
        <f t="shared" ca="1" si="177"/>
        <v>-951668244840.43274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-951668244840.43274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-3965284353.5018029</v>
      </c>
      <c r="L3874" s="444">
        <f t="shared" ca="1" si="177"/>
        <v>-955633529193.93457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-955633529193.93457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-3981806371.6413941</v>
      </c>
      <c r="L3875" s="444">
        <f t="shared" ca="1" si="177"/>
        <v>-959615335565.57593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-959615335565.57593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-3998397231.5232329</v>
      </c>
      <c r="L3876" s="444">
        <f t="shared" ca="1" si="177"/>
        <v>-963613732797.09912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-963613732797.09912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-4015057219.9879131</v>
      </c>
      <c r="L3877" s="444">
        <f t="shared" ca="1" si="177"/>
        <v>-967628790017.08704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-967628790017.08704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-4031786625.0711961</v>
      </c>
      <c r="L3878" s="444">
        <f t="shared" ca="1" si="177"/>
        <v>-971660576642.1582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-971660576642.1582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-4048585736.0089927</v>
      </c>
      <c r="L3879" s="444">
        <f t="shared" ca="1" si="177"/>
        <v>-975709162378.16724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-975709162378.16724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-4065454843.2423639</v>
      </c>
      <c r="L3880" s="444">
        <f t="shared" ca="1" si="177"/>
        <v>-979774617221.40955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-979774617221.40955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-4082394238.4225392</v>
      </c>
      <c r="L3881" s="444">
        <f t="shared" ca="1" si="177"/>
        <v>-983857011459.83203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-983857011459.83203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-4099404214.4159665</v>
      </c>
      <c r="L3882" s="444">
        <f t="shared" ca="1" si="177"/>
        <v>-987956415674.24805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-987956415674.24805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-4116485065.3093667</v>
      </c>
      <c r="L3883" s="444">
        <f t="shared" ca="1" si="177"/>
        <v>-992072900739.55737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-992072900739.55737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-4133637086.4148216</v>
      </c>
      <c r="L3884" s="444">
        <f t="shared" ca="1" si="177"/>
        <v>-996206537825.97217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-996206537825.97217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-4150860574.2748837</v>
      </c>
      <c r="L3885" s="444">
        <f t="shared" ca="1" si="177"/>
        <v>-1000357398400.2471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-1000357398400.2471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-4168155826.667696</v>
      </c>
      <c r="L3886" s="444">
        <f t="shared" ca="1" si="177"/>
        <v>-1004525554226.9148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-1004525554226.9148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-4185523142.6121445</v>
      </c>
      <c r="L3887" s="444">
        <f t="shared" ca="1" si="177"/>
        <v>-1008711077369.527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-1008711077369.527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-4202962822.3730283</v>
      </c>
      <c r="L3888" s="444">
        <f t="shared" ca="1" si="177"/>
        <v>-1012914040191.9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-1012914040191.9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-4220475167.4662499</v>
      </c>
      <c r="L3889" s="444">
        <f t="shared" ca="1" si="177"/>
        <v>-1017134515359.3663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-1017134515359.3663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-4238060480.6640263</v>
      </c>
      <c r="L3890" s="444">
        <f t="shared" ca="1" si="177"/>
        <v>-1021372575840.0304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-1021372575840.0304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-4255719066.0001264</v>
      </c>
      <c r="L3891" s="444">
        <f t="shared" ca="1" si="177"/>
        <v>-1025628294906.0305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-1025628294906.0305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-4273451228.7751269</v>
      </c>
      <c r="L3892" s="444">
        <f t="shared" ca="1" si="177"/>
        <v>-1029901746134.8057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-1029901746134.8057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-4291257275.5616899</v>
      </c>
      <c r="L3893" s="444">
        <f t="shared" ca="1" si="177"/>
        <v>-1034193003410.3673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-1034193003410.3673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-4309137514.2098646</v>
      </c>
      <c r="L3894" s="444">
        <f t="shared" ca="1" si="177"/>
        <v>-1038502140924.5771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-1038502140924.5771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-4327092253.8524046</v>
      </c>
      <c r="L3895" s="444">
        <f t="shared" ca="1" si="177"/>
        <v>-1042829233178.4296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-1042829233178.4296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-4345121804.9101229</v>
      </c>
      <c r="L3896" s="444">
        <f t="shared" ca="1" si="177"/>
        <v>-1047174354983.3397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-1047174354983.3397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-4363226479.097249</v>
      </c>
      <c r="L3897" s="444">
        <f t="shared" ca="1" si="177"/>
        <v>-1051537581462.437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-1051537581462.437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-4381406589.4268208</v>
      </c>
      <c r="L3898" s="444">
        <f t="shared" ca="1" si="177"/>
        <v>-1055918988051.8639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-1055918988051.8639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-4399662450.2160997</v>
      </c>
      <c r="L3899" s="444">
        <f t="shared" ca="1" si="177"/>
        <v>-1060318650502.08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-1060318650502.08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-4417994377.092</v>
      </c>
      <c r="L3900" s="444">
        <f t="shared" ca="1" si="177"/>
        <v>-1064736644879.172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-1064736644879.172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-4436402686.9965496</v>
      </c>
      <c r="L3901" s="444">
        <f t="shared" ca="1" si="177"/>
        <v>-1069173047566.1686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-1069173047566.1686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-4454887698.1923695</v>
      </c>
      <c r="L3902" s="444">
        <f t="shared" ca="1" si="177"/>
        <v>-1073627935264.361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-1073627935264.361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-4473449730.2681704</v>
      </c>
      <c r="L3903" s="444">
        <f t="shared" ca="1" si="177"/>
        <v>-1078101384994.6292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-1078101384994.6292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-4492089104.1442881</v>
      </c>
      <c r="L3904" s="444">
        <f t="shared" ca="1" si="177"/>
        <v>-1082593474098.7734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-1082593474098.7734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-4510806142.0782223</v>
      </c>
      <c r="L3905" s="444">
        <f t="shared" ca="1" si="177"/>
        <v>-1087104280240.8517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-1087104280240.8517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-4529601167.6702156</v>
      </c>
      <c r="L3906" s="444">
        <f t="shared" ca="1" si="177"/>
        <v>-1091633881408.5219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-1091633881408.5219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-4548474505.8688412</v>
      </c>
      <c r="L3907" s="444">
        <f t="shared" ca="1" si="177"/>
        <v>-1096182355914.3907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-1096182355914.3907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-4567426482.9766273</v>
      </c>
      <c r="L3908" s="444">
        <f t="shared" ca="1" si="177"/>
        <v>-1100749782397.3674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-1100749782397.3674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-4586457426.6556978</v>
      </c>
      <c r="L3909" s="444">
        <f t="shared" ca="1" si="177"/>
        <v>-1105336239824.0232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-1105336239824.0232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-4605567665.9334297</v>
      </c>
      <c r="L3910" s="444">
        <f t="shared" ca="1" si="177"/>
        <v>-1109941807489.9565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-1109941807489.9565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-4624757531.2081518</v>
      </c>
      <c r="L3911" s="444">
        <f t="shared" ca="1" si="177"/>
        <v>-1114566565021.1648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-1114566565021.1648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-4644027354.2548532</v>
      </c>
      <c r="L3912" s="444">
        <f t="shared" ca="1" si="177"/>
        <v>-1119210592375.4197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-1119210592375.4197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-4663377468.2309151</v>
      </c>
      <c r="L3913" s="444">
        <f t="shared" ca="1" si="177"/>
        <v>-1123873969843.6506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-1123873969843.6506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-4682808207.6818771</v>
      </c>
      <c r="L3914" s="444">
        <f t="shared" ca="1" si="177"/>
        <v>-1128556778051.3325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-1128556778051.3325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-4702319908.5472183</v>
      </c>
      <c r="L3915" s="444">
        <f t="shared" ca="1" si="177"/>
        <v>-1133259097959.8796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-1133259097959.8796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-4721912908.1661654</v>
      </c>
      <c r="L3916" s="444">
        <f t="shared" ca="1" si="177"/>
        <v>-1137981010868.0459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-1137981010868.0459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-4741587545.2835245</v>
      </c>
      <c r="L3917" s="444">
        <f t="shared" ca="1" si="177"/>
        <v>-1142722598413.3293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-1142722598413.3293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-4761344160.0555391</v>
      </c>
      <c r="L3918" s="444">
        <f t="shared" ca="1" si="177"/>
        <v>-1147483942573.3848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-1147483942573.3848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-4781183094.0557699</v>
      </c>
      <c r="L3919" s="444">
        <f t="shared" ca="1" si="177"/>
        <v>-1152265125667.4404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-1152265125667.4404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-4801104690.281002</v>
      </c>
      <c r="L3920" s="444">
        <f t="shared" ca="1" si="177"/>
        <v>-1157066230357.7214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-1157066230357.7214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-4821109293.1571722</v>
      </c>
      <c r="L3921" s="444">
        <f t="shared" ca="1" si="177"/>
        <v>-1161887339650.8787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-1161887339650.8787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-4841197248.5453281</v>
      </c>
      <c r="L3922" s="444">
        <f t="shared" ca="1" si="177"/>
        <v>-1166728536899.4241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-1166728536899.4241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-4861368903.7476006</v>
      </c>
      <c r="L3923" s="444">
        <f t="shared" ca="1" si="177"/>
        <v>-1171589905803.1716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-1171589905803.1716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-4881624607.5132151</v>
      </c>
      <c r="L3924" s="444">
        <f t="shared" ca="1" si="177"/>
        <v>-1176471530410.6848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-1176471530410.6848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-4901964710.0445204</v>
      </c>
      <c r="L3925" s="444">
        <f t="shared" ca="1" si="177"/>
        <v>-1181373495120.7292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-1181373495120.7292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-4922389563.0030384</v>
      </c>
      <c r="L3926" s="444">
        <f t="shared" ca="1" si="177"/>
        <v>-1186295884683.7322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-1186295884683.7322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-4942899519.5155506</v>
      </c>
      <c r="L3927" s="444">
        <f t="shared" ca="1" si="177"/>
        <v>-1191238784203.2478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-1191238784203.2478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-4963494934.1801987</v>
      </c>
      <c r="L3928" s="444">
        <f t="shared" ca="1" si="177"/>
        <v>-1196202279137.428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-1196202279137.428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-4984176163.0726166</v>
      </c>
      <c r="L3929" s="444">
        <f t="shared" ca="1" si="177"/>
        <v>-1201186455300.5005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-1201186455300.5005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-5004943563.7520857</v>
      </c>
      <c r="L3930" s="444">
        <f t="shared" ca="1" si="177"/>
        <v>-1206191398864.2527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-1206191398864.2527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-5025797495.2677193</v>
      </c>
      <c r="L3931" s="444">
        <f t="shared" ca="1" si="177"/>
        <v>-1211217196359.5205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-1211217196359.5205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-5046738318.164669</v>
      </c>
      <c r="L3932" s="444">
        <f t="shared" ca="1" si="177"/>
        <v>-1216263934677.6851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-1216263934677.6851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-5067766394.4903545</v>
      </c>
      <c r="L3933" s="444">
        <f t="shared" ca="1" si="177"/>
        <v>-1221331701072.1753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-1221331701072.1753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-5088882087.8007307</v>
      </c>
      <c r="L3934" s="444">
        <f t="shared" ca="1" si="177"/>
        <v>-1226420583159.9761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-1226420583159.9761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-5110085763.1665668</v>
      </c>
      <c r="L3935" s="444">
        <f t="shared" ca="1" si="177"/>
        <v>-1231530668923.1426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-1231530668923.1426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-5131377787.1797609</v>
      </c>
      <c r="L3936" s="444">
        <f t="shared" ca="1" si="177"/>
        <v>-1236662046710.3223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-1236662046710.3223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-5152758527.9596758</v>
      </c>
      <c r="L3937" s="444">
        <f t="shared" ca="1" si="177"/>
        <v>-1241814805238.282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-1241814805238.282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-5174228355.1595078</v>
      </c>
      <c r="L3938" s="444">
        <f t="shared" ca="1" si="177"/>
        <v>-1246989033593.4414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-1246989033593.4414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-5195787639.9726725</v>
      </c>
      <c r="L3939" s="444">
        <f t="shared" ca="1" si="177"/>
        <v>-1252184821233.4141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-1252184821233.4141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-5217436755.139225</v>
      </c>
      <c r="L3940" s="444">
        <f t="shared" ca="1" si="177"/>
        <v>-1257402257988.5532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-1257402257988.5532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-5239176074.9523048</v>
      </c>
      <c r="L3941" s="444">
        <f t="shared" ca="1" si="177"/>
        <v>-1262641434063.5056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-1262641434063.5056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-5261005975.2646065</v>
      </c>
      <c r="L3942" s="444">
        <f t="shared" ca="1" si="177"/>
        <v>-1267902440038.7703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-1267902440038.7703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-5282926833.4948759</v>
      </c>
      <c r="L3943" s="444">
        <f t="shared" ca="1" si="177"/>
        <v>-1273185366872.2651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-1273185366872.2651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-5304939028.6344376</v>
      </c>
      <c r="L3944" s="444">
        <f t="shared" ca="1" si="177"/>
        <v>-1278490305900.8997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-1278490305900.8997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-5327042941.2537489</v>
      </c>
      <c r="L3945" s="444">
        <f t="shared" ca="1" si="177"/>
        <v>-1283817348842.1533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-1283817348842.1533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-5349238953.5089722</v>
      </c>
      <c r="L3946" s="444">
        <f t="shared" ca="1" si="177"/>
        <v>-1289166587795.6624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-1289166587795.6624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-5371527449.1485929</v>
      </c>
      <c r="L3947" s="444">
        <f t="shared" ca="1" si="177"/>
        <v>-1294538115244.811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-1294538115244.811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-5393908813.5200462</v>
      </c>
      <c r="L3948" s="444">
        <f t="shared" ca="1" si="177"/>
        <v>-1299932024058.3311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-1299932024058.3311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-5416383433.5763798</v>
      </c>
      <c r="L3949" s="444">
        <f t="shared" ca="1" si="177"/>
        <v>-1305348407491.9075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-1305348407491.9075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-5438951697.8829479</v>
      </c>
      <c r="L3950" s="444">
        <f t="shared" ca="1" si="177"/>
        <v>-1310787359189.7905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-1310787359189.7905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-5461613996.6241274</v>
      </c>
      <c r="L3951" s="444">
        <f t="shared" ca="1" si="177"/>
        <v>-1316248973186.4146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-1316248973186.4146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-5484370721.6100607</v>
      </c>
      <c r="L3952" s="444">
        <f t="shared" ca="1" si="177"/>
        <v>-1321733343908.0247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-1321733343908.0247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-5507222266.2834358</v>
      </c>
      <c r="L3953" s="444">
        <f t="shared" ca="1" si="177"/>
        <v>-1327240566174.3081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-1327240566174.3081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-5530169025.726284</v>
      </c>
      <c r="L3954" s="444">
        <f t="shared" ca="1" si="177"/>
        <v>-1332770735200.0344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-1332770735200.0344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-5553211396.66681</v>
      </c>
      <c r="L3955" s="444">
        <f t="shared" ca="1" si="177"/>
        <v>-1338323946596.7012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-1338323946596.7012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-5576349777.4862547</v>
      </c>
      <c r="L3956" s="444">
        <f t="shared" ca="1" si="177"/>
        <v>-1343900296374.1875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-1343900296374.1875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-5599584568.2257814</v>
      </c>
      <c r="L3957" s="444">
        <f t="shared" ca="1" si="177"/>
        <v>-1349499880942.4133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-1349499880942.4133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-5622916170.5933886</v>
      </c>
      <c r="L3958" s="444">
        <f t="shared" ca="1" si="177"/>
        <v>-1355122797113.0068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-1355122797113.0068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-5646344987.9708614</v>
      </c>
      <c r="L3959" s="444">
        <f t="shared" ca="1" si="177"/>
        <v>-1360769142100.9778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-1360769142100.9778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-5669871425.4207411</v>
      </c>
      <c r="L3960" s="444">
        <f t="shared" ca="1" si="177"/>
        <v>-1366439013526.3984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-1366439013526.3984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-5693495889.693327</v>
      </c>
      <c r="L3961" s="444">
        <f t="shared" ca="1" si="177"/>
        <v>-1372132509416.0918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-1372132509416.0918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-5717218789.233716</v>
      </c>
      <c r="L3962" s="444">
        <f t="shared" ca="1" si="177"/>
        <v>-1377849728205.3254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-1377849728205.3254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-5741040534.1888561</v>
      </c>
      <c r="L3963" s="444">
        <f t="shared" ca="1" si="177"/>
        <v>-1383590768739.5144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-1383590768739.5144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-5764961536.4146433</v>
      </c>
      <c r="L3964" s="444">
        <f t="shared" ca="1" si="177"/>
        <v>-1389355730275.929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-1389355730275.929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-5788982209.483037</v>
      </c>
      <c r="L3965" s="444">
        <f t="shared" ca="1" si="177"/>
        <v>-1395144712485.4121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-1395144712485.4121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-5813102968.6892166</v>
      </c>
      <c r="L3966" s="444">
        <f t="shared" ca="1" si="177"/>
        <v>-1400957815454.1013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-1400957815454.1013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-5837324231.0587559</v>
      </c>
      <c r="L3967" s="444">
        <f t="shared" ca="1" si="177"/>
        <v>-1406795139685.1602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-1406795139685.1602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-5861646415.3548336</v>
      </c>
      <c r="L3968" s="444">
        <f t="shared" ca="1" si="177"/>
        <v>-1412656786100.5149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-1412656786100.5149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-5886069942.0854788</v>
      </c>
      <c r="L3969" s="444">
        <f t="shared" ca="1" si="177"/>
        <v>-1418542856042.6003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-1418542856042.6003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-5910595233.5108347</v>
      </c>
      <c r="L3970" s="444">
        <f t="shared" ca="1" si="177"/>
        <v>-1424453451276.1111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-1424453451276.1111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-5935222713.6504631</v>
      </c>
      <c r="L3971" s="444">
        <f t="shared" ca="1" si="177"/>
        <v>-1430388673989.7615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-1430388673989.7615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-5959952808.2906723</v>
      </c>
      <c r="L3972" s="444">
        <f t="shared" ca="1" si="177"/>
        <v>-1436348626798.0522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-1436348626798.0522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-5984785944.9918842</v>
      </c>
      <c r="L3973" s="444">
        <f t="shared" ca="1" si="177"/>
        <v>-1442333412743.0442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-1442333412743.0442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-6009722553.0960178</v>
      </c>
      <c r="L3974" s="444">
        <f t="shared" ca="1" si="177"/>
        <v>-1448343135296.1401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-1448343135296.1401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-6034763063.7339172</v>
      </c>
      <c r="L3975" s="444">
        <f t="shared" ca="1" si="177"/>
        <v>-1454377898359.874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-1454377898359.874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-6059907909.8328085</v>
      </c>
      <c r="L3976" s="444">
        <f t="shared" ca="1" si="177"/>
        <v>-1460437806269.7068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-1460437806269.7068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-6085157526.1237783</v>
      </c>
      <c r="L3977" s="444">
        <f t="shared" ca="1" si="177"/>
        <v>-1466522963795.8306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-1466522963795.8306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-6110512349.1492939</v>
      </c>
      <c r="L3978" s="444">
        <f t="shared" ca="1" si="177"/>
        <v>-1472633476144.98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-1472633476144.98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-6135972817.27075</v>
      </c>
      <c r="L3979" s="444">
        <f t="shared" ca="1" si="177"/>
        <v>-1478769448962.2507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-1478769448962.2507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-6161539370.6760445</v>
      </c>
      <c r="L3980" s="444">
        <f t="shared" ca="1" si="177"/>
        <v>-1484930988332.9268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-1484930988332.9268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-6187212451.3871946</v>
      </c>
      <c r="L3981" s="444">
        <f t="shared" ca="1" si="177"/>
        <v>-1491118200784.314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-1491118200784.314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-6212992503.2679749</v>
      </c>
      <c r="L3982" s="444">
        <f t="shared" ca="1" si="177"/>
        <v>-1497331193287.582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-1497331193287.582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-6238879972.0315914</v>
      </c>
      <c r="L3983" s="444">
        <f t="shared" ca="1" si="177"/>
        <v>-1503570073259.6135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-1503570073259.6135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-6264875305.2483892</v>
      </c>
      <c r="L3984" s="444">
        <f t="shared" ca="1" si="177"/>
        <v>-1509834948564.8618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-1509834948564.8618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-6290978952.353591</v>
      </c>
      <c r="L3985" s="444">
        <f t="shared" ca="1" si="177"/>
        <v>-1516125927517.2153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-1516125927517.2153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-6317191364.6550636</v>
      </c>
      <c r="L3986" s="444">
        <f t="shared" ca="1" si="177"/>
        <v>-1522443118881.8704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-1522443118881.8704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-6343512995.3411264</v>
      </c>
      <c r="L3987" s="444">
        <f t="shared" ca="1" si="177"/>
        <v>-1528786631877.2114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-1528786631877.2114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-6369944299.4883804</v>
      </c>
      <c r="L3988" s="444">
        <f t="shared" ca="1" si="177"/>
        <v>-1535156576176.6997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-1535156576176.6997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-6396485734.069582</v>
      </c>
      <c r="L3989" s="444">
        <f t="shared" ca="1" si="177"/>
        <v>-1541553061910.7693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-1541553061910.7693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-6423137757.9615383</v>
      </c>
      <c r="L3990" s="444">
        <f t="shared" ca="1" si="177"/>
        <v>-1547976199668.7307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-1547976199668.7307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-6449900831.9530449</v>
      </c>
      <c r="L3991" s="444">
        <f t="shared" ca="1" si="177"/>
        <v>-1554426100500.6838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-1554426100500.6838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-6476775418.7528496</v>
      </c>
      <c r="L3992" s="444">
        <f t="shared" ca="1" si="177"/>
        <v>-1560902875919.4368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-1560902875919.4368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-6503761982.997653</v>
      </c>
      <c r="L3993" s="444">
        <f t="shared" ca="1" si="177"/>
        <v>-1567406637902.4343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-1567406637902.4343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-6530860991.2601433</v>
      </c>
      <c r="L3994" s="444">
        <f t="shared" ca="1" si="177"/>
        <v>-1573937498893.6946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-1573937498893.6946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-6558072912.0570602</v>
      </c>
      <c r="L3995" s="444">
        <f t="shared" ca="1" si="177"/>
        <v>-1580495571805.7517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-1580495571805.7517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-6585398215.8572989</v>
      </c>
      <c r="L3996" s="444">
        <f t="shared" ca="1" si="177"/>
        <v>-1587080970021.6089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-1587080970021.6089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-6612837375.0900373</v>
      </c>
      <c r="L3997" s="444">
        <f t="shared" ca="1" si="177"/>
        <v>-1593693807396.699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-1593693807396.699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-6640390864.1529121</v>
      </c>
      <c r="L3998" s="444">
        <f t="shared" ca="1" si="177"/>
        <v>-1600334198260.8518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-1600334198260.8518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-6668059159.4202156</v>
      </c>
      <c r="L3999" s="444">
        <f t="shared" ca="1" si="177"/>
        <v>-1607002257420.272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-1607002257420.272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-6695842739.251133</v>
      </c>
      <c r="L4000" s="444">
        <f t="shared" ca="1" si="177"/>
        <v>-1613698100159.5232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-1613698100159.5232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-6723742083.9980135</v>
      </c>
      <c r="L4001" s="444">
        <f t="shared" ca="1" si="177"/>
        <v>-1620421842243.5212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-1620421842243.5212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-6751757676.0146713</v>
      </c>
      <c r="L4002" s="444">
        <f t="shared" ca="1" si="177"/>
        <v>-1627173599919.5359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-1627173599919.5359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-6779889999.6647329</v>
      </c>
      <c r="L4003" s="444">
        <f t="shared" ca="1" si="177"/>
        <v>-1633953489919.2007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-1633953489919.2007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-6808139541.3300028</v>
      </c>
      <c r="L4004" s="444">
        <f t="shared" ca="1" si="177"/>
        <v>-1640761629460.5308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-1640761629460.5308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-6836506789.4188786</v>
      </c>
      <c r="L4005" s="444">
        <f t="shared" ca="1" si="177"/>
        <v>-1647598136249.9497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-1647598136249.9497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-6864992234.3747902</v>
      </c>
      <c r="L4006" s="444">
        <f t="shared" ca="1" si="177"/>
        <v>-1654463128484.3245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-1654463128484.3245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-6893596368.6846848</v>
      </c>
      <c r="L4007" s="444">
        <f t="shared" ca="1" si="177"/>
        <v>-1661356724853.009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-1661356724853.009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-6922319686.887538</v>
      </c>
      <c r="L4008" s="444">
        <f t="shared" ca="1" si="177"/>
        <v>-1668279044539.8965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-1668279044539.8965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-6951162685.582902</v>
      </c>
      <c r="L4009" s="444">
        <f t="shared" ca="1" si="177"/>
        <v>-1675230207225.4795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-1675230207225.4795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-6980125863.4394979</v>
      </c>
      <c r="L4010" s="444">
        <f t="shared" ca="1" si="177"/>
        <v>-1682210333088.9189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-1682210333088.9189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-7009209721.2038288</v>
      </c>
      <c r="L4011" s="444">
        <f t="shared" ca="1" si="177"/>
        <v>-1689219542810.1228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-1689219542810.1228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-7038414761.7088451</v>
      </c>
      <c r="L4012" s="444">
        <f t="shared" ca="1" si="177"/>
        <v>-1696257957571.8315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-1696257957571.8315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-7067741489.8826313</v>
      </c>
      <c r="L4013" s="444">
        <f t="shared" ca="1" si="177"/>
        <v>-1703325699061.7141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-1703325699061.7141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-7097190412.7571421</v>
      </c>
      <c r="L4014" s="444">
        <f t="shared" ca="1" si="177"/>
        <v>-1710422889474.4712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-1710422889474.4712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-7126762039.476963</v>
      </c>
      <c r="L4015" s="444">
        <f t="shared" ca="1" si="177"/>
        <v>-1717549651513.9482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-1717549651513.9482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-7156456881.3081179</v>
      </c>
      <c r="L4016" s="444">
        <f t="shared" ca="1" si="177"/>
        <v>-1724706108395.2563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-1724706108395.2563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-7186275451.6469011</v>
      </c>
      <c r="L4017" s="444">
        <f t="shared" ca="1" si="177"/>
        <v>-1731892383846.9033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-1731892383846.9033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-7216218266.0287638</v>
      </c>
      <c r="L4018" s="444">
        <f t="shared" ca="1" si="177"/>
        <v>-1739108602112.9321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-1739108602112.9321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-7246285842.1372156</v>
      </c>
      <c r="L4019" s="444">
        <f t="shared" ca="1" si="177"/>
        <v>-1746354887955.0693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-1746354887955.0693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-7276478699.812789</v>
      </c>
      <c r="L4020" s="444">
        <f t="shared" ca="1" si="177"/>
        <v>-1753631366654.8821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-1753631366654.8821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-7306797361.0620089</v>
      </c>
      <c r="L4021" s="444">
        <f t="shared" ca="1" si="177"/>
        <v>-1760938164015.9441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-1760938164015.9441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-7337242350.0664339</v>
      </c>
      <c r="L4022" s="444">
        <f t="shared" ca="1" si="177"/>
        <v>-1768275406366.0105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-1768275406366.0105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-7367814193.1917105</v>
      </c>
      <c r="L4023" s="444">
        <f t="shared" ca="1" si="177"/>
        <v>-1775643220559.2021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-1775643220559.2021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-7398513418.9966755</v>
      </c>
      <c r="L4024" s="444">
        <f t="shared" ca="1" si="177"/>
        <v>-1783041733978.1987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-1783041733978.1987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-7429340558.2424946</v>
      </c>
      <c r="L4025" s="444">
        <f t="shared" ca="1" si="177"/>
        <v>-1790471074536.4412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-1790471074536.4412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-7460296143.9018383</v>
      </c>
      <c r="L4026" s="444">
        <f t="shared" ca="1" si="177"/>
        <v>-1797931370680.343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-1797931370680.343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-7491380711.1680956</v>
      </c>
      <c r="L4027" s="444">
        <f t="shared" ca="1" si="177"/>
        <v>-1805422751391.5112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-1805422751391.5112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-7522594797.4646301</v>
      </c>
      <c r="L4028" s="444">
        <f t="shared" ca="1" si="177"/>
        <v>-1812945346188.9758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-1812945346188.9758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-7553938942.4540663</v>
      </c>
      <c r="L4029" s="444">
        <f t="shared" ca="1" si="177"/>
        <v>-1820499285131.4299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-1820499285131.4299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-7585413688.0476246</v>
      </c>
      <c r="L4030" s="444">
        <f t="shared" ca="1" si="177"/>
        <v>-1828084698819.4775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-1828084698819.4775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-7617019578.4144897</v>
      </c>
      <c r="L4031" s="444">
        <f t="shared" ca="1" si="177"/>
        <v>-1835701718397.8921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-1835701718397.8921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-7648757159.9912167</v>
      </c>
      <c r="L4032" s="444">
        <f t="shared" ca="1" si="177"/>
        <v>-1843350475557.8833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-1843350475557.8833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-7680626981.4911804</v>
      </c>
      <c r="L4033" s="444">
        <f t="shared" ca="1" si="177"/>
        <v>-1851031102539.3745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-1851031102539.3745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-7712629593.9140615</v>
      </c>
      <c r="L4034" s="444">
        <f t="shared" ca="1" si="177"/>
        <v>-1858743732133.2886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-1858743732133.2886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-7744765550.5553694</v>
      </c>
      <c r="L4035" s="444">
        <f t="shared" ca="1" si="177"/>
        <v>-1866488497683.844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-1866488497683.844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-7777035407.0160179</v>
      </c>
      <c r="L4036" s="444">
        <f t="shared" ca="1" si="177"/>
        <v>-1874265533090.8601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-1874265533090.8601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-7809439721.2119169</v>
      </c>
      <c r="L4037" s="444">
        <f t="shared" ca="1" si="177"/>
        <v>-1882074972812.072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-1882074972812.072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-7841979053.3836336</v>
      </c>
      <c r="L4038" s="444">
        <f t="shared" ca="1" si="177"/>
        <v>-1889916951865.4556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-1889916951865.4556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-7874653966.1060648</v>
      </c>
      <c r="L4039" s="444">
        <f t="shared" ca="1" si="177"/>
        <v>-1897791605831.5615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-1897791605831.5615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-7907465024.298173</v>
      </c>
      <c r="L4040" s="444">
        <f t="shared" ca="1" si="177"/>
        <v>-1905699070855.8596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-1905699070855.8596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-7940412795.232748</v>
      </c>
      <c r="L4041" s="444">
        <f t="shared" ca="1" si="177"/>
        <v>-1913639483651.0923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-1913639483651.0923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-7973497848.5462189</v>
      </c>
      <c r="L4042" s="444">
        <f t="shared" ca="1" si="177"/>
        <v>-1921612981499.6384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-1921612981499.6384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-8006720756.2484922</v>
      </c>
      <c r="L4043" s="444">
        <f t="shared" ca="1" si="177"/>
        <v>-1929619702255.887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-1929619702255.887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-8040082092.7328625</v>
      </c>
      <c r="L4044" s="444">
        <f t="shared" ca="1" si="177"/>
        <v>-1937659784348.6199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-1937659784348.6199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-8073582434.7859163</v>
      </c>
      <c r="L4045" s="444">
        <f t="shared" ca="1" si="177"/>
        <v>-1945733366783.4058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-1945733366783.4058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-8107222361.5975237</v>
      </c>
      <c r="L4046" s="444">
        <f t="shared" ca="1" si="177"/>
        <v>-1953840589145.0032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-1953840589145.0032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-8141002454.7708454</v>
      </c>
      <c r="L4047" s="444">
        <f t="shared" ca="1" si="177"/>
        <v>-1961981591599.7739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-1961981591599.7739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-8174923298.3323898</v>
      </c>
      <c r="L4048" s="444">
        <f t="shared" ca="1" si="177"/>
        <v>-1970156514898.1062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-1970156514898.1062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-8208985478.7421093</v>
      </c>
      <c r="L4049" s="444">
        <f t="shared" ca="1" si="177"/>
        <v>-1978365500376.8484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-1978365500376.8484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-8243189584.9035349</v>
      </c>
      <c r="L4050" s="444">
        <f t="shared" ca="1" si="177"/>
        <v>-1986608689961.752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-1986608689961.752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-8277536208.1739664</v>
      </c>
      <c r="L4051" s="444">
        <f t="shared" ca="1" si="177"/>
        <v>-1994886226169.926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-1994886226169.926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-8312025942.374692</v>
      </c>
      <c r="L4052" s="444">
        <f t="shared" ca="1" si="177"/>
        <v>-2003198252112.3008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-2003198252112.3008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-8346659383.8012533</v>
      </c>
      <c r="L4053" s="444">
        <f t="shared" ca="1" si="177"/>
        <v>-2011544911496.1021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-2011544911496.1021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-8381437131.2337599</v>
      </c>
      <c r="L4054" s="444">
        <f t="shared" ca="1" si="177"/>
        <v>-2019926348627.3357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-2019926348627.3357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-8416359785.9472322</v>
      </c>
      <c r="L4055" s="444">
        <f t="shared" ca="1" si="177"/>
        <v>-2028342708413.283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-2028342708413.283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-8451427951.7220125</v>
      </c>
      <c r="L4056" s="444">
        <f t="shared" ca="1" si="177"/>
        <v>-2036794136365.0049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-2036794136365.0049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-8486642234.854187</v>
      </c>
      <c r="L4057" s="444">
        <f t="shared" ca="1" si="177"/>
        <v>-2045280778599.8591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-2045280778599.8591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-8522003244.1660805</v>
      </c>
      <c r="L4058" s="444">
        <f t="shared" ca="1" si="177"/>
        <v>-2053802781844.0251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-2053802781844.0251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-8557511591.0167723</v>
      </c>
      <c r="L4059" s="444">
        <f t="shared" ca="1" si="177"/>
        <v>-2062360293435.042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-2062360293435.042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-8593167889.3126755</v>
      </c>
      <c r="L4060" s="444">
        <f t="shared" ca="1" si="177"/>
        <v>-2070953461324.3547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-2070953461324.3547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-8628972755.5181446</v>
      </c>
      <c r="L4061" s="444">
        <f t="shared" ca="1" si="177"/>
        <v>-2079582434079.8728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-2079582434079.8728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-8664926808.6661358</v>
      </c>
      <c r="L4062" s="444">
        <f t="shared" ca="1" si="177"/>
        <v>-2088247360888.5388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-2088247360888.5388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-8701030670.3689117</v>
      </c>
      <c r="L4063" s="444">
        <f t="shared" ca="1" si="177"/>
        <v>-2096948391558.9077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-2096948391558.9077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-8737284964.8287811</v>
      </c>
      <c r="L4064" s="444">
        <f t="shared" ca="1" si="177"/>
        <v>-2105685676523.7366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-2105685676523.7366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-8773690318.8489017</v>
      </c>
      <c r="L4065" s="444">
        <f t="shared" ca="1" si="177"/>
        <v>-2114459366842.5854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-2114459366842.5854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-8810247361.8441067</v>
      </c>
      <c r="L4066" s="444">
        <f t="shared" ca="1" si="177"/>
        <v>-2123269614204.4294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-2123269614204.4294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-8846956725.8517895</v>
      </c>
      <c r="L4067" s="444">
        <f t="shared" ca="1" si="177"/>
        <v>-2132116570930.2813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-2132116570930.2813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-8883819045.5428391</v>
      </c>
      <c r="L4068" s="444">
        <f t="shared" ca="1" si="177"/>
        <v>-2141000389975.824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-2141000389975.824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-8920834958.2325993</v>
      </c>
      <c r="L4069" s="444">
        <f t="shared" ca="1" si="177"/>
        <v>-2149921224934.0566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-2149921224934.0566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-8958005103.891901</v>
      </c>
      <c r="L4070" s="444">
        <f t="shared" ca="1" si="177"/>
        <v>-2158879230037.9485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-2158879230037.9485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-8995330125.1581173</v>
      </c>
      <c r="L4071" s="444">
        <f t="shared" ca="1" si="177"/>
        <v>-2167874560163.1067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-2167874560163.1067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-9032810667.3462772</v>
      </c>
      <c r="L4072" s="444">
        <f t="shared" ca="1" si="177"/>
        <v>-2176907370830.4529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-2176907370830.4529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-9070447378.4602203</v>
      </c>
      <c r="L4073" s="444">
        <f t="shared" ca="1" si="177"/>
        <v>-2185977818208.9131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-2185977818208.9131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-9108240909.203804</v>
      </c>
      <c r="L4074" s="444">
        <f t="shared" ca="1" si="177"/>
        <v>-2195086059118.1169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-2195086059118.1169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-9146191912.9921532</v>
      </c>
      <c r="L4075" s="444">
        <f t="shared" ca="1" si="177"/>
        <v>-2204232251031.1089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-2204232251031.1089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-9184301045.9629536</v>
      </c>
      <c r="L4076" s="444">
        <f t="shared" ca="1" si="177"/>
        <v>-2213416552077.0718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-2213416552077.0718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-9222568966.9877987</v>
      </c>
      <c r="L4077" s="444">
        <f t="shared" ca="1" si="177"/>
        <v>-2222639121044.0596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-2222639121044.0596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-9260996337.6835823</v>
      </c>
      <c r="L4078" s="444">
        <f t="shared" ca="1" si="177"/>
        <v>-2231900117381.7432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-2231900117381.7432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-9299583822.4239292</v>
      </c>
      <c r="L4079" s="444">
        <f t="shared" ca="1" si="177"/>
        <v>-2241199701204.167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-2241199701204.167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-9338332088.3506966</v>
      </c>
      <c r="L4080" s="444">
        <f t="shared" ca="1" si="177"/>
        <v>-2250538033292.5176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-2250538033292.5176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-9377241805.3854904</v>
      </c>
      <c r="L4081" s="444">
        <f t="shared" ca="1" si="177"/>
        <v>-2259915275097.9028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-2259915275097.9028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-9416313646.2412624</v>
      </c>
      <c r="L4082" s="444">
        <f t="shared" ca="1" si="177"/>
        <v>-2269331588744.144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-2269331588744.144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-9455548286.4339333</v>
      </c>
      <c r="L4083" s="444">
        <f t="shared" ca="1" si="177"/>
        <v>-2278787137030.5781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-2278787137030.5781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-9494946404.294075</v>
      </c>
      <c r="L4084" s="444">
        <f t="shared" ca="1" si="177"/>
        <v>-2288282083434.8721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-2288282083434.8721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-9534508680.9786339</v>
      </c>
      <c r="L4085" s="444">
        <f t="shared" ca="1" si="177"/>
        <v>-2297816592115.8506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-2297816592115.8506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-9574235800.4827099</v>
      </c>
      <c r="L4086" s="444">
        <f t="shared" ca="1" si="177"/>
        <v>-2307390827916.3335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-2307390827916.3335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-9614128449.6513901</v>
      </c>
      <c r="L4087" s="444">
        <f t="shared" ca="1" si="177"/>
        <v>-2317004956365.9849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-2317004956365.9849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-9654187318.1916027</v>
      </c>
      <c r="L4088" s="444">
        <f t="shared" ref="L4088:L4342" ca="1" si="182">I4088-J4088+K4088</f>
        <v>-2326659143684.1763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-2326659143684.1763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-9694413098.6840668</v>
      </c>
      <c r="L4089" s="444">
        <f t="shared" ca="1" si="182"/>
        <v>-2336353556782.8604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-2336353556782.8604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-9734806486.5952511</v>
      </c>
      <c r="L4090" s="444">
        <f t="shared" ca="1" si="182"/>
        <v>-2346088363269.4556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-2346088363269.4556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-9775368180.2893982</v>
      </c>
      <c r="L4091" s="444">
        <f t="shared" ca="1" si="182"/>
        <v>-2355863731449.7451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-2355863731449.7451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-9816098881.0406036</v>
      </c>
      <c r="L4092" s="444">
        <f t="shared" ca="1" si="182"/>
        <v>-2365679830330.7856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-2365679830330.7856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-9856999293.0449409</v>
      </c>
      <c r="L4093" s="444">
        <f t="shared" ca="1" si="182"/>
        <v>-2375536829623.8306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-2375536829623.8306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-9898070123.4326267</v>
      </c>
      <c r="L4094" s="444">
        <f t="shared" ca="1" si="182"/>
        <v>-2385434899747.2632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-2385434899747.2632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-9939312082.2802639</v>
      </c>
      <c r="L4095" s="444">
        <f t="shared" ca="1" si="182"/>
        <v>-2395374211829.5435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-2395374211829.5435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-9980725882.6230984</v>
      </c>
      <c r="L4096" s="444">
        <f t="shared" ca="1" si="182"/>
        <v>-2405354937712.1665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-2405354937712.1665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-10022312240.46736</v>
      </c>
      <c r="L4097" s="444">
        <f t="shared" ca="1" si="182"/>
        <v>-2415377249952.6338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-2415377249952.6338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-10064071874.802641</v>
      </c>
      <c r="L4098" s="444">
        <f t="shared" ca="1" si="182"/>
        <v>-2425441321827.4365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-2425441321827.4365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-10106005507.614319</v>
      </c>
      <c r="L4099" s="444">
        <f t="shared" ca="1" si="182"/>
        <v>-2435547327335.0508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-2435547327335.0508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-10148113863.896046</v>
      </c>
      <c r="L4100" s="444">
        <f t="shared" ca="1" si="182"/>
        <v>-2445695441198.9468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-2445695441198.9468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-10190397671.662277</v>
      </c>
      <c r="L4101" s="444">
        <f t="shared" ca="1" si="182"/>
        <v>-2455885838870.6089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-2455885838870.6089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-10232857661.960871</v>
      </c>
      <c r="L4102" s="444">
        <f t="shared" ca="1" si="182"/>
        <v>-2466118696532.5698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-2466118696532.5698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-10275494568.885708</v>
      </c>
      <c r="L4103" s="444">
        <f t="shared" ca="1" si="182"/>
        <v>-2476394191101.4556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-2476394191101.4556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-10318309129.589397</v>
      </c>
      <c r="L4104" s="444">
        <f t="shared" ca="1" si="182"/>
        <v>-2486712500231.0449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-2486712500231.0449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-10361302084.296021</v>
      </c>
      <c r="L4105" s="444">
        <f t="shared" ca="1" si="182"/>
        <v>-2497073802315.3408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-2497073802315.3408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-10404474176.313919</v>
      </c>
      <c r="L4106" s="444">
        <f t="shared" ca="1" si="182"/>
        <v>-2507478276491.6548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-2507478276491.6548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-10447826152.048561</v>
      </c>
      <c r="L4107" s="444">
        <f t="shared" ca="1" si="182"/>
        <v>-2517926102643.7031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-2517926102643.7031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-10491358761.01543</v>
      </c>
      <c r="L4108" s="444">
        <f t="shared" ca="1" si="182"/>
        <v>-2528417461404.7188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-2528417461404.7188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-10535072755.852995</v>
      </c>
      <c r="L4109" s="444">
        <f t="shared" ca="1" si="182"/>
        <v>-2538952534160.5718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-2538952534160.5718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-10578968892.335716</v>
      </c>
      <c r="L4110" s="444">
        <f t="shared" ca="1" si="182"/>
        <v>-2549531503052.9077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-2549531503052.9077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-10623047929.387115</v>
      </c>
      <c r="L4111" s="444">
        <f t="shared" ca="1" si="182"/>
        <v>-2560154550982.2949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-2560154550982.2949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-10667310629.092896</v>
      </c>
      <c r="L4112" s="444">
        <f t="shared" ca="1" si="182"/>
        <v>-2570821861611.3877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-2570821861611.3877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-10711757756.714115</v>
      </c>
      <c r="L4113" s="444">
        <f t="shared" ca="1" si="182"/>
        <v>-2581533619368.1021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-2581533619368.1021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-10756390080.700424</v>
      </c>
      <c r="L4114" s="444">
        <f t="shared" ca="1" si="182"/>
        <v>-2592290009448.8022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-2592290009448.8022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-10801208372.703342</v>
      </c>
      <c r="L4115" s="444">
        <f t="shared" ca="1" si="182"/>
        <v>-2603091217821.5054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-2603091217821.5054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-10846213407.589605</v>
      </c>
      <c r="L4116" s="444">
        <f t="shared" ca="1" si="182"/>
        <v>-2613937431229.0952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-2613937431229.0952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-10891405963.454563</v>
      </c>
      <c r="L4117" s="444">
        <f t="shared" ca="1" si="182"/>
        <v>-2624828837192.5498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-2624828837192.5498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-10936786821.635624</v>
      </c>
      <c r="L4118" s="444">
        <f t="shared" ca="1" si="182"/>
        <v>-2635765624014.1855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-2635765624014.1855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-10982356766.725773</v>
      </c>
      <c r="L4119" s="444">
        <f t="shared" ca="1" si="182"/>
        <v>-2646747980780.9111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-2646747980780.9111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-11028116586.58713</v>
      </c>
      <c r="L4120" s="444">
        <f t="shared" ca="1" si="182"/>
        <v>-2657776097367.498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-2657776097367.498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-11074067072.364574</v>
      </c>
      <c r="L4121" s="444">
        <f t="shared" ca="1" si="182"/>
        <v>-2668850164439.8628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-2668850164439.8628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-11120209018.499428</v>
      </c>
      <c r="L4122" s="444">
        <f t="shared" ca="1" si="182"/>
        <v>-2679970373458.3623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-2679970373458.3623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-11166543222.743176</v>
      </c>
      <c r="L4123" s="444">
        <f t="shared" ca="1" si="182"/>
        <v>-2691136916681.1055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-2691136916681.1055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-11213070486.171272</v>
      </c>
      <c r="L4124" s="444">
        <f t="shared" ca="1" si="182"/>
        <v>-2702349987167.2769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-2702349987167.2769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-11259791613.196987</v>
      </c>
      <c r="L4125" s="444">
        <f t="shared" ca="1" si="182"/>
        <v>-2713609778780.4736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-2713609778780.4736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-11306707411.585306</v>
      </c>
      <c r="L4126" s="444">
        <f t="shared" ca="1" si="182"/>
        <v>-2724916486192.0591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-2724916486192.0591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-11353818692.466913</v>
      </c>
      <c r="L4127" s="444">
        <f t="shared" ca="1" si="182"/>
        <v>-2736270304884.5259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-2736270304884.5259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-11401126270.352192</v>
      </c>
      <c r="L4128" s="444">
        <f t="shared" ca="1" si="182"/>
        <v>-2747671431154.8779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-2747671431154.8779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-11448630963.145325</v>
      </c>
      <c r="L4129" s="444">
        <f t="shared" ca="1" si="182"/>
        <v>-2759120062118.0234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-2759120062118.0234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-11496333592.15843</v>
      </c>
      <c r="L4130" s="444">
        <f t="shared" ca="1" si="182"/>
        <v>-2770616395710.1816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-2770616395710.1816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-11544234982.125757</v>
      </c>
      <c r="L4131" s="444">
        <f t="shared" ca="1" si="182"/>
        <v>-2782160630692.3076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-2782160630692.3076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-11592335961.217949</v>
      </c>
      <c r="L4132" s="444">
        <f t="shared" ca="1" si="182"/>
        <v>-2793752966653.5254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-2793752966653.5254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-11640637361.056356</v>
      </c>
      <c r="L4133" s="444">
        <f t="shared" ca="1" si="182"/>
        <v>-2805393604014.5815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-2805393604014.5815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-11689140016.727423</v>
      </c>
      <c r="L4134" s="444">
        <f t="shared" ca="1" si="182"/>
        <v>-2817082744031.3091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-2817082744031.3091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-11737844766.797121</v>
      </c>
      <c r="L4135" s="444">
        <f t="shared" ca="1" si="182"/>
        <v>-2828820588798.1064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-2828820588798.1064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-11786752453.325443</v>
      </c>
      <c r="L4136" s="444">
        <f t="shared" ca="1" si="182"/>
        <v>-2840607341251.4321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-2840607341251.4321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-11835863921.880966</v>
      </c>
      <c r="L4137" s="444">
        <f t="shared" ca="1" si="182"/>
        <v>-2852443205173.313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-2852443205173.313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-11885180021.555471</v>
      </c>
      <c r="L4138" s="444">
        <f t="shared" ca="1" si="182"/>
        <v>-2864328385194.8687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-2864328385194.8687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-11934701604.978619</v>
      </c>
      <c r="L4139" s="444">
        <f t="shared" ca="1" si="182"/>
        <v>-2876263086799.8472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-2876263086799.8472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-11984429528.332697</v>
      </c>
      <c r="L4140" s="444">
        <f t="shared" ca="1" si="182"/>
        <v>-2888247516328.1797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-2888247516328.1797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-12034364651.367414</v>
      </c>
      <c r="L4141" s="444">
        <f t="shared" ca="1" si="182"/>
        <v>-2900281880979.5469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-2900281880979.5469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-12084507837.414778</v>
      </c>
      <c r="L4142" s="444">
        <f t="shared" ca="1" si="182"/>
        <v>-2912366388816.9614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-2912366388816.9614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-12134859953.404005</v>
      </c>
      <c r="L4143" s="444">
        <f t="shared" ca="1" si="182"/>
        <v>-2924501248770.3652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-2924501248770.3652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-12185421869.876522</v>
      </c>
      <c r="L4144" s="444">
        <f t="shared" ca="1" si="182"/>
        <v>-2936686670640.2417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-2936686670640.2417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-12236194461.001007</v>
      </c>
      <c r="L4145" s="444">
        <f t="shared" ca="1" si="182"/>
        <v>-2948922865101.2427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-2948922865101.2427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-12287178604.588511</v>
      </c>
      <c r="L4146" s="444">
        <f t="shared" ca="1" si="182"/>
        <v>-2961210043705.8311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-2961210043705.8311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-12338375182.10763</v>
      </c>
      <c r="L4147" s="444">
        <f t="shared" ca="1" si="182"/>
        <v>-2973548418887.9385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-2973548418887.9385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-12389785078.699743</v>
      </c>
      <c r="L4148" s="444">
        <f t="shared" ca="1" si="182"/>
        <v>-2985938203966.6382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-2985938203966.6382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-12441409183.194326</v>
      </c>
      <c r="L4149" s="444">
        <f t="shared" ca="1" si="182"/>
        <v>-2998379613149.8325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-2998379613149.8325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-12493248388.124302</v>
      </c>
      <c r="L4150" s="444">
        <f t="shared" ca="1" si="182"/>
        <v>-3010872861537.957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-3010872861537.957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-12545303589.741488</v>
      </c>
      <c r="L4151" s="444">
        <f t="shared" ca="1" si="182"/>
        <v>-3023418165127.6987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-3023418165127.6987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-12597575688.032078</v>
      </c>
      <c r="L4152" s="444">
        <f t="shared" ca="1" si="182"/>
        <v>-3036015740815.731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-3036015740815.731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-12650065586.732212</v>
      </c>
      <c r="L4153" s="444">
        <f t="shared" ca="1" si="182"/>
        <v>-3048665806402.4634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-3048665806402.4634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-12702774193.343597</v>
      </c>
      <c r="L4154" s="444">
        <f t="shared" ca="1" si="182"/>
        <v>-3061368580595.8071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-3061368580595.8071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-12755702419.149197</v>
      </c>
      <c r="L4155" s="444">
        <f t="shared" ca="1" si="182"/>
        <v>-3074124283014.9565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-3074124283014.9565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-12808851179.228985</v>
      </c>
      <c r="L4156" s="444">
        <f t="shared" ca="1" si="182"/>
        <v>-3086933134194.1855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-3086933134194.1855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-12862221392.475773</v>
      </c>
      <c r="L4157" s="444">
        <f t="shared" ca="1" si="182"/>
        <v>-3099795355586.6611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-3099795355586.6611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-12915813981.611088</v>
      </c>
      <c r="L4158" s="444">
        <f t="shared" ca="1" si="182"/>
        <v>-3112711169568.2725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-3112711169568.2725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-12969629873.201136</v>
      </c>
      <c r="L4159" s="444">
        <f t="shared" ca="1" si="182"/>
        <v>-3125680799441.4736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-3125680799441.4736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-13023669997.672806</v>
      </c>
      <c r="L4160" s="444">
        <f t="shared" ca="1" si="182"/>
        <v>-3138704469439.1465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-3138704469439.1465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-13077935289.329777</v>
      </c>
      <c r="L4161" s="444">
        <f t="shared" ca="1" si="182"/>
        <v>-3151782404728.4761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-3151782404728.4761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-13132426686.36865</v>
      </c>
      <c r="L4162" s="444">
        <f t="shared" ca="1" si="182"/>
        <v>-3164914831414.8447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-3164914831414.8447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-13187145130.895185</v>
      </c>
      <c r="L4163" s="444">
        <f t="shared" ca="1" si="182"/>
        <v>-3178101976545.7397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-3178101976545.7397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-13242091568.940582</v>
      </c>
      <c r="L4164" s="444">
        <f t="shared" ca="1" si="182"/>
        <v>-3191344068114.6802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-3191344068114.6802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-13297266950.477835</v>
      </c>
      <c r="L4165" s="444">
        <f t="shared" ca="1" si="182"/>
        <v>-3204641335065.1582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-3204641335065.1582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-13352672229.43816</v>
      </c>
      <c r="L4166" s="444">
        <f t="shared" ca="1" si="182"/>
        <v>-3217994007294.5962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-3217994007294.5962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-13408308363.727484</v>
      </c>
      <c r="L4167" s="444">
        <f t="shared" ca="1" si="182"/>
        <v>-3231402315658.3237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-3231402315658.3237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-13464176315.243015</v>
      </c>
      <c r="L4168" s="444">
        <f t="shared" ca="1" si="182"/>
        <v>-3244866491973.5669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-3244866491973.5669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-13520277049.889862</v>
      </c>
      <c r="L4169" s="444">
        <f t="shared" ca="1" si="182"/>
        <v>-3258386769023.4565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-3258386769023.4565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-13576611537.597736</v>
      </c>
      <c r="L4170" s="444">
        <f t="shared" ca="1" si="182"/>
        <v>-3271963380561.0542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-3271963380561.0542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-13633180752.337727</v>
      </c>
      <c r="L4171" s="444">
        <f t="shared" ca="1" si="182"/>
        <v>-3285596561313.3921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-3285596561313.3921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-13689985672.139133</v>
      </c>
      <c r="L4172" s="444">
        <f t="shared" ca="1" si="182"/>
        <v>-3299286546985.5313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-3299286546985.5313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-13747027279.10638</v>
      </c>
      <c r="L4173" s="444">
        <f t="shared" ca="1" si="182"/>
        <v>-3313033574264.6377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-3313033574264.6377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-13804306559.435989</v>
      </c>
      <c r="L4174" s="444">
        <f t="shared" ca="1" si="182"/>
        <v>-3326837880824.0737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-3326837880824.0737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-13861824503.43364</v>
      </c>
      <c r="L4175" s="444">
        <f t="shared" ca="1" si="182"/>
        <v>-3340699705327.5073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-3340699705327.5073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-13919582105.531281</v>
      </c>
      <c r="L4176" s="444">
        <f t="shared" ca="1" si="182"/>
        <v>-3354619287433.0386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-3354619287433.0386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-13977580364.304327</v>
      </c>
      <c r="L4177" s="444">
        <f t="shared" ca="1" si="182"/>
        <v>-3368596867797.3428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-3368596867797.3428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-14035820282.488928</v>
      </c>
      <c r="L4178" s="444">
        <f t="shared" ca="1" si="182"/>
        <v>-3382632688079.8315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-3382632688079.8315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-14094302866.999298</v>
      </c>
      <c r="L4179" s="444">
        <f t="shared" ca="1" si="182"/>
        <v>-3396726990946.8311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-3396726990946.8311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-14153029128.945129</v>
      </c>
      <c r="L4180" s="444">
        <f t="shared" ca="1" si="182"/>
        <v>-3410880020075.7764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-3410880020075.7764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-14212000083.649069</v>
      </c>
      <c r="L4181" s="444">
        <f t="shared" ca="1" si="182"/>
        <v>-3425092020159.4253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-3425092020159.4253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-14271216750.664272</v>
      </c>
      <c r="L4182" s="444">
        <f t="shared" ca="1" si="182"/>
        <v>-3439363236910.0894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-3439363236910.0894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-14330680153.792038</v>
      </c>
      <c r="L4183" s="444">
        <f t="shared" ca="1" si="182"/>
        <v>-3453693917063.8813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-3453693917063.8813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-14390391321.099504</v>
      </c>
      <c r="L4184" s="444">
        <f t="shared" ca="1" si="182"/>
        <v>-3468084308384.981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-3468084308384.981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-14450351284.93742</v>
      </c>
      <c r="L4185" s="444">
        <f t="shared" ca="1" si="182"/>
        <v>-3482534659669.9185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-3482534659669.9185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-14510561081.957993</v>
      </c>
      <c r="L4186" s="444">
        <f t="shared" ca="1" si="182"/>
        <v>-3497045220751.8765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-3497045220751.8765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-14571021753.13282</v>
      </c>
      <c r="L4187" s="444">
        <f t="shared" ca="1" si="182"/>
        <v>-3511616242505.0093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-3511616242505.0093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-14631734343.770872</v>
      </c>
      <c r="L4188" s="444">
        <f t="shared" ca="1" si="182"/>
        <v>-3526247976848.7803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-3526247976848.7803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-14692699903.536587</v>
      </c>
      <c r="L4189" s="444">
        <f t="shared" ca="1" si="182"/>
        <v>-3540940676752.3169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-3540940676752.3169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-14753919486.467989</v>
      </c>
      <c r="L4190" s="444">
        <f t="shared" ca="1" si="182"/>
        <v>-3555694596238.7847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-3555694596238.7847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-14815394150.994936</v>
      </c>
      <c r="L4191" s="444">
        <f t="shared" ca="1" si="182"/>
        <v>-3570509990389.7798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-3570509990389.7798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-14877124959.957415</v>
      </c>
      <c r="L4192" s="444">
        <f t="shared" ca="1" si="182"/>
        <v>-3585387115349.7373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-3585387115349.7373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-14939112980.623907</v>
      </c>
      <c r="L4193" s="444">
        <f t="shared" ca="1" si="182"/>
        <v>-3600326228330.3613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-3600326228330.3613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-15001359284.709839</v>
      </c>
      <c r="L4194" s="444">
        <f t="shared" ca="1" si="182"/>
        <v>-3615327587615.0713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-3615327587615.0713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-15063864948.39613</v>
      </c>
      <c r="L4195" s="444">
        <f t="shared" ca="1" si="182"/>
        <v>-3630391452563.4673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-3630391452563.4673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-15126631052.347778</v>
      </c>
      <c r="L4196" s="444">
        <f t="shared" ca="1" si="182"/>
        <v>-3645518083615.8149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-3645518083615.8149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-15189658681.732565</v>
      </c>
      <c r="L4197" s="444">
        <f t="shared" ca="1" si="182"/>
        <v>-3660707742297.5474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-3660707742297.5474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-15252948926.23978</v>
      </c>
      <c r="L4198" s="444">
        <f t="shared" ca="1" si="182"/>
        <v>-3675960691223.7871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-3675960691223.7871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-15316502880.099113</v>
      </c>
      <c r="L4199" s="444">
        <f t="shared" ca="1" si="182"/>
        <v>-3691277194103.8862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-3691277194103.8862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-15380321642.099525</v>
      </c>
      <c r="L4200" s="444">
        <f t="shared" ca="1" si="182"/>
        <v>-3706657515745.9858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-3706657515745.9858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-15444406315.608274</v>
      </c>
      <c r="L4201" s="444">
        <f t="shared" ca="1" si="182"/>
        <v>-3722101922061.5942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-3722101922061.5942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-15508758008.589975</v>
      </c>
      <c r="L4202" s="444">
        <f t="shared" ca="1" si="182"/>
        <v>-3737610680070.1841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-3737610680070.1841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-15573377833.625767</v>
      </c>
      <c r="L4203" s="444">
        <f t="shared" ca="1" si="182"/>
        <v>-3753184057903.8101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-3753184057903.8101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-15638266907.932541</v>
      </c>
      <c r="L4204" s="444">
        <f t="shared" ca="1" si="182"/>
        <v>-3768822324811.7427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-3768822324811.7427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-15703426353.382259</v>
      </c>
      <c r="L4205" s="444">
        <f t="shared" ca="1" si="182"/>
        <v>-3784525751165.125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-3784525751165.125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-15768857296.521355</v>
      </c>
      <c r="L4206" s="444">
        <f t="shared" ca="1" si="182"/>
        <v>-3800294608461.6465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-3800294608461.6465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-15834560868.590193</v>
      </c>
      <c r="L4207" s="444">
        <f t="shared" ca="1" si="182"/>
        <v>-3816129169330.2368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-3816129169330.2368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-15900538205.542654</v>
      </c>
      <c r="L4208" s="444">
        <f t="shared" ca="1" si="182"/>
        <v>-3832029707535.7793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-3832029707535.7793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-15966790448.065746</v>
      </c>
      <c r="L4209" s="444">
        <f t="shared" ca="1" si="182"/>
        <v>-3847996497983.8452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-3847996497983.8452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-16033318741.599356</v>
      </c>
      <c r="L4210" s="444">
        <f t="shared" ca="1" si="182"/>
        <v>-3864029816725.4443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-3864029816725.4443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-16100124236.356018</v>
      </c>
      <c r="L4211" s="444">
        <f t="shared" ca="1" si="182"/>
        <v>-3880129940961.8003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-3880129940961.8003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-16167208087.340834</v>
      </c>
      <c r="L4212" s="444">
        <f t="shared" ca="1" si="182"/>
        <v>-3896297149049.1411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-3896297149049.1411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-16234571454.371422</v>
      </c>
      <c r="L4213" s="444">
        <f t="shared" ca="1" si="182"/>
        <v>-3912531720503.5127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-3912531720503.5127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-16302215502.097969</v>
      </c>
      <c r="L4214" s="444">
        <f t="shared" ca="1" si="182"/>
        <v>-3928833936005.6108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-3928833936005.6108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-16370141400.023378</v>
      </c>
      <c r="L4215" s="444">
        <f t="shared" ca="1" si="182"/>
        <v>-3945204077405.6343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-3945204077405.6343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-16438350322.523478</v>
      </c>
      <c r="L4216" s="444">
        <f t="shared" ca="1" si="182"/>
        <v>-3961642427728.1577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-3961642427728.1577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-16506843448.867323</v>
      </c>
      <c r="L4217" s="444">
        <f t="shared" ca="1" si="182"/>
        <v>-3978149271177.0249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-3978149271177.0249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-16575621963.237604</v>
      </c>
      <c r="L4218" s="444">
        <f t="shared" ca="1" si="182"/>
        <v>-3994724893140.2627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-3994724893140.2627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-16644687054.751095</v>
      </c>
      <c r="L4219" s="444">
        <f t="shared" ca="1" si="182"/>
        <v>-4011369580195.0137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-4011369580195.0137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-16714039917.479223</v>
      </c>
      <c r="L4220" s="444">
        <f t="shared" ca="1" si="182"/>
        <v>-4028083620112.4927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-4028083620112.4927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-16783681750.468721</v>
      </c>
      <c r="L4221" s="444">
        <f t="shared" ca="1" si="182"/>
        <v>-4044867301862.9614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-4044867301862.9614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-16853613757.762341</v>
      </c>
      <c r="L4222" s="444">
        <f t="shared" ca="1" si="182"/>
        <v>-4061720915620.7236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-4061720915620.7236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-16923837148.41968</v>
      </c>
      <c r="L4223" s="444">
        <f t="shared" ca="1" si="182"/>
        <v>-4078644752769.1436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-4078644752769.1436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-16994353136.538097</v>
      </c>
      <c r="L4224" s="444">
        <f t="shared" ca="1" si="182"/>
        <v>-4095639105905.6816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-4095639105905.6816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-17065162941.273674</v>
      </c>
      <c r="L4225" s="444">
        <f t="shared" ca="1" si="182"/>
        <v>-4112704268846.9551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-4112704268846.9551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-17136267786.862312</v>
      </c>
      <c r="L4226" s="444">
        <f t="shared" ca="1" si="182"/>
        <v>-4129840536633.8174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-4129840536633.8174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-17207668902.640907</v>
      </c>
      <c r="L4227" s="444">
        <f t="shared" ca="1" si="182"/>
        <v>-4147048205536.4585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-4147048205536.4585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-17279367523.068581</v>
      </c>
      <c r="L4228" s="444">
        <f t="shared" ca="1" si="182"/>
        <v>-4164327573059.5269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-4164327573059.5269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-17351364887.748028</v>
      </c>
      <c r="L4229" s="444">
        <f t="shared" ca="1" si="182"/>
        <v>-4181678937947.2749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-4181678937947.2749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-17423662241.44698</v>
      </c>
      <c r="L4230" s="444">
        <f t="shared" ca="1" si="182"/>
        <v>-4199102600188.7217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-4199102600188.7217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-17496260834.119671</v>
      </c>
      <c r="L4231" s="444">
        <f t="shared" ca="1" si="182"/>
        <v>-4216598861022.8413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-4216598861022.8413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-17569161920.928505</v>
      </c>
      <c r="L4232" s="444">
        <f t="shared" ca="1" si="182"/>
        <v>-4234168022943.77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-4234168022943.77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-17642366762.265709</v>
      </c>
      <c r="L4233" s="444">
        <f t="shared" ca="1" si="182"/>
        <v>-4251810389706.0356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-4251810389706.0356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-17715876623.77515</v>
      </c>
      <c r="L4234" s="444">
        <f t="shared" ca="1" si="182"/>
        <v>-4269526266329.811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-4269526266329.811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-17789692776.37421</v>
      </c>
      <c r="L4235" s="444">
        <f t="shared" ca="1" si="182"/>
        <v>-4287315959106.1851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-4287315959106.1851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-17863816496.275772</v>
      </c>
      <c r="L4236" s="444">
        <f t="shared" ca="1" si="182"/>
        <v>-4305179775602.4609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-4305179775602.4609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-17938249065.01025</v>
      </c>
      <c r="L4237" s="444">
        <f t="shared" ca="1" si="182"/>
        <v>-4323118024667.4712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-4323118024667.4712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-18012991769.447796</v>
      </c>
      <c r="L4238" s="444">
        <f t="shared" ca="1" si="182"/>
        <v>-4341131016436.9189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-4341131016436.9189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-18088045901.820492</v>
      </c>
      <c r="L4239" s="444">
        <f t="shared" ca="1" si="182"/>
        <v>-4359219062338.7393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-4359219062338.7393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-18163412759.744747</v>
      </c>
      <c r="L4240" s="444">
        <f t="shared" ca="1" si="182"/>
        <v>-4377382475098.4839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-4377382475098.4839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-18239093646.243683</v>
      </c>
      <c r="L4241" s="444">
        <f t="shared" ca="1" si="182"/>
        <v>-4395621568744.7275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-4395621568744.7275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-18315089869.769695</v>
      </c>
      <c r="L4242" s="444">
        <f t="shared" ca="1" si="182"/>
        <v>-4413936658614.4971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-4413936658614.4971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-18391402744.22707</v>
      </c>
      <c r="L4243" s="444">
        <f t="shared" ca="1" si="182"/>
        <v>-4432328061358.7246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-4432328061358.7246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-18468033588.994686</v>
      </c>
      <c r="L4244" s="444">
        <f t="shared" ca="1" si="182"/>
        <v>-4450796094947.7197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-4450796094947.7197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-18544983728.948833</v>
      </c>
      <c r="L4245" s="444">
        <f t="shared" ca="1" si="182"/>
        <v>-4469341078676.6689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-4469341078676.6689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-18622254494.486122</v>
      </c>
      <c r="L4246" s="444">
        <f t="shared" ca="1" si="182"/>
        <v>-4487963333171.1553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-4487963333171.1553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-18699847221.546478</v>
      </c>
      <c r="L4247" s="444">
        <f t="shared" ca="1" si="182"/>
        <v>-4506663180392.7021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-4506663180392.7021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-18777763251.636257</v>
      </c>
      <c r="L4248" s="444">
        <f t="shared" ca="1" si="182"/>
        <v>-4525440943644.3389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-4525440943644.3389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-18856003931.85141</v>
      </c>
      <c r="L4249" s="444">
        <f t="shared" ca="1" si="182"/>
        <v>-4544296947576.1904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-4544296947576.1904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-18934570614.900795</v>
      </c>
      <c r="L4250" s="444">
        <f t="shared" ca="1" si="182"/>
        <v>-4563231518191.0908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-4563231518191.0908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-19013464659.129543</v>
      </c>
      <c r="L4251" s="444">
        <f t="shared" ca="1" si="182"/>
        <v>-4582244982850.2207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-4582244982850.2207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-19092687428.542587</v>
      </c>
      <c r="L4252" s="444">
        <f t="shared" ca="1" si="182"/>
        <v>-4601337670278.7637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-4601337670278.7637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-19172240292.828182</v>
      </c>
      <c r="L4253" s="444">
        <f t="shared" ca="1" si="182"/>
        <v>-4620509910571.5918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-4620509910571.5918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-19252124627.381634</v>
      </c>
      <c r="L4254" s="444">
        <f t="shared" ca="1" si="182"/>
        <v>-4639762035198.9736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-4639762035198.9736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-19332341813.329056</v>
      </c>
      <c r="L4255" s="444">
        <f t="shared" ca="1" si="182"/>
        <v>-4659094377012.3027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-4659094377012.3027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-19412893237.551262</v>
      </c>
      <c r="L4256" s="444">
        <f t="shared" ca="1" si="182"/>
        <v>-4678507270249.8535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-4678507270249.8535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-19493780292.707722</v>
      </c>
      <c r="L4257" s="444">
        <f t="shared" ca="1" si="182"/>
        <v>-4698001050542.5615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-4698001050542.5615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-19575004377.260674</v>
      </c>
      <c r="L4258" s="444">
        <f t="shared" ca="1" si="182"/>
        <v>-4717576054919.8223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-4717576054919.8223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-19656566895.49926</v>
      </c>
      <c r="L4259" s="444">
        <f t="shared" ca="1" si="182"/>
        <v>-4737232621815.3213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-4737232621815.3213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-19738469257.563839</v>
      </c>
      <c r="L4260" s="444">
        <f t="shared" ca="1" si="182"/>
        <v>-4756971091072.8848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-4756971091072.8848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-19820712879.470352</v>
      </c>
      <c r="L4261" s="444">
        <f t="shared" ca="1" si="182"/>
        <v>-4776791803952.3555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-4776791803952.3555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-19903299183.134815</v>
      </c>
      <c r="L4262" s="444">
        <f t="shared" ca="1" si="182"/>
        <v>-4796695103135.4902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-4796695103135.4902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-19986229596.397877</v>
      </c>
      <c r="L4263" s="444">
        <f t="shared" ca="1" si="182"/>
        <v>-4816681332731.8877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-4816681332731.8877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-20069505553.04953</v>
      </c>
      <c r="L4264" s="444">
        <f t="shared" ca="1" si="182"/>
        <v>-4836750838284.9375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-4836750838284.9375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-20153128492.853905</v>
      </c>
      <c r="L4265" s="444">
        <f t="shared" ca="1" si="182"/>
        <v>-4856903966777.791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-4856903966777.791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-20237099861.574127</v>
      </c>
      <c r="L4266" s="444">
        <f t="shared" ca="1" si="182"/>
        <v>-4877141066639.3652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-4877141066639.3652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-20321421110.997356</v>
      </c>
      <c r="L4267" s="444">
        <f t="shared" ca="1" si="182"/>
        <v>-4897462487750.3623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-4897462487750.3623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-20406093698.959843</v>
      </c>
      <c r="L4268" s="444">
        <f t="shared" ca="1" si="182"/>
        <v>-4917868581449.3223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-4917868581449.3223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-20491119089.372177</v>
      </c>
      <c r="L4269" s="444">
        <f t="shared" ca="1" si="182"/>
        <v>-4938359700538.6943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-4938359700538.6943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-20576498752.24456</v>
      </c>
      <c r="L4270" s="444">
        <f t="shared" ca="1" si="182"/>
        <v>-4958936199290.9385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-4958936199290.9385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-20662234163.712242</v>
      </c>
      <c r="L4271" s="444">
        <f t="shared" ca="1" si="182"/>
        <v>-4979598433454.6504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-4979598433454.6504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-20748326806.061043</v>
      </c>
      <c r="L4272" s="444">
        <f t="shared" ca="1" si="182"/>
        <v>-5000346760260.7119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-5000346760260.7119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-20834778167.752968</v>
      </c>
      <c r="L4273" s="444">
        <f t="shared" ca="1" si="182"/>
        <v>-5021181538428.4648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-5021181538428.4648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-20921589743.451935</v>
      </c>
      <c r="L4274" s="444">
        <f t="shared" ca="1" si="182"/>
        <v>-5042103128171.917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-5042103128171.917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-21008763034.049652</v>
      </c>
      <c r="L4275" s="444">
        <f t="shared" ca="1" si="182"/>
        <v>-5063111891205.9668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-5063111891205.9668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-21096299546.691528</v>
      </c>
      <c r="L4276" s="444">
        <f t="shared" ca="1" si="182"/>
        <v>-5084208190752.6582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-5084208190752.6582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-21184200794.802742</v>
      </c>
      <c r="L4277" s="444">
        <f t="shared" ca="1" si="182"/>
        <v>-5105392391547.4609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-5105392391547.4609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-21272468298.114422</v>
      </c>
      <c r="L4278" s="444">
        <f t="shared" ca="1" si="182"/>
        <v>-5126664859845.5752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-5126664859845.5752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-21361103582.689896</v>
      </c>
      <c r="L4279" s="444">
        <f t="shared" ca="1" si="182"/>
        <v>-5148025963428.2646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-5148025963428.2646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-21450108180.951103</v>
      </c>
      <c r="L4280" s="444">
        <f t="shared" ca="1" si="182"/>
        <v>-5169476071609.2158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-5169476071609.2158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-21539483631.705067</v>
      </c>
      <c r="L4281" s="444">
        <f t="shared" ca="1" si="182"/>
        <v>-5191015555240.9209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-5191015555240.9209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-21629231480.170502</v>
      </c>
      <c r="L4282" s="444">
        <f t="shared" ca="1" si="182"/>
        <v>-5212644786721.0918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-5212644786721.0918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-21719353278.004547</v>
      </c>
      <c r="L4283" s="444">
        <f t="shared" ca="1" si="182"/>
        <v>-5234364139999.0967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-5234364139999.0967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-21809850583.329571</v>
      </c>
      <c r="L4284" s="444">
        <f t="shared" ca="1" si="182"/>
        <v>-5256173990582.4258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-5256173990582.4258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-21900724960.760109</v>
      </c>
      <c r="L4285" s="444">
        <f t="shared" ca="1" si="182"/>
        <v>-5278074715543.1855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-5278074715543.1855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-21991977981.429939</v>
      </c>
      <c r="L4286" s="444">
        <f t="shared" ca="1" si="182"/>
        <v>-5300066693524.6152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-5300066693524.6152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-22083611223.01923</v>
      </c>
      <c r="L4287" s="444">
        <f t="shared" ca="1" si="182"/>
        <v>-5322150304747.6348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-5322150304747.6348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-22175626269.781811</v>
      </c>
      <c r="L4288" s="444">
        <f t="shared" ca="1" si="182"/>
        <v>-5344325931017.417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-5344325931017.417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-22268024712.572571</v>
      </c>
      <c r="L4289" s="444">
        <f t="shared" ca="1" si="182"/>
        <v>-5366593955729.9893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-5366593955729.9893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-22360808148.874954</v>
      </c>
      <c r="L4290" s="444">
        <f t="shared" ca="1" si="182"/>
        <v>-5388954763878.8643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-5388954763878.8643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-22453978182.828602</v>
      </c>
      <c r="L4291" s="444">
        <f t="shared" ca="1" si="182"/>
        <v>-5411408742061.6924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-5411408742061.6924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-22547536425.25705</v>
      </c>
      <c r="L4292" s="444">
        <f t="shared" ca="1" si="182"/>
        <v>-5433956278486.9492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-5433956278486.9492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-22641484493.695621</v>
      </c>
      <c r="L4293" s="444">
        <f t="shared" ca="1" si="182"/>
        <v>-5456597762980.6445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-5456597762980.6445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-22735824012.419353</v>
      </c>
      <c r="L4294" s="444">
        <f t="shared" ca="1" si="182"/>
        <v>-5479333586993.0635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-5479333586993.0635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-22830556612.471096</v>
      </c>
      <c r="L4295" s="444">
        <f t="shared" ca="1" si="182"/>
        <v>-5502164143605.5342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-5502164143605.5342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-22925683931.689724</v>
      </c>
      <c r="L4296" s="444">
        <f t="shared" ca="1" si="182"/>
        <v>-5525089827537.2236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-5525089827537.2236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-23021207614.73843</v>
      </c>
      <c r="L4297" s="444">
        <f t="shared" ca="1" si="182"/>
        <v>-5548111035151.9619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-5548111035151.9619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-23117129313.133175</v>
      </c>
      <c r="L4298" s="444">
        <f t="shared" ca="1" si="182"/>
        <v>-5571228164465.0947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-5571228164465.0947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-23213450685.271229</v>
      </c>
      <c r="L4299" s="444">
        <f t="shared" ca="1" si="182"/>
        <v>-5594441615150.3662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-5594441615150.3662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-23310173396.459858</v>
      </c>
      <c r="L4300" s="444">
        <f t="shared" ca="1" si="182"/>
        <v>-5617751788546.8262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-5617751788546.8262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-23407299118.94511</v>
      </c>
      <c r="L4301" s="444">
        <f t="shared" ca="1" si="182"/>
        <v>-5641159087665.7715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-5641159087665.7715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-23504829531.940716</v>
      </c>
      <c r="L4302" s="444">
        <f t="shared" ca="1" si="182"/>
        <v>-5664663917197.7119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-5664663917197.7119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-23602766321.657131</v>
      </c>
      <c r="L4303" s="444">
        <f t="shared" ca="1" si="182"/>
        <v>-5688266683519.3691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-5688266683519.3691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-23701111181.330704</v>
      </c>
      <c r="L4304" s="444">
        <f t="shared" ca="1" si="182"/>
        <v>-5711967794700.7002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-5711967794700.7002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-23799865811.252918</v>
      </c>
      <c r="L4305" s="444">
        <f t="shared" ca="1" si="182"/>
        <v>-5735767660511.9531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-5735767660511.9531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-23899031918.799805</v>
      </c>
      <c r="L4306" s="444">
        <f t="shared" ca="1" si="182"/>
        <v>-5759666692430.7529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-5759666692430.7529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-23998611218.461472</v>
      </c>
      <c r="L4307" s="444">
        <f t="shared" ca="1" si="182"/>
        <v>-5783665303649.2148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-5783665303649.2148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-24098605431.871727</v>
      </c>
      <c r="L4308" s="444">
        <f t="shared" ca="1" si="182"/>
        <v>-5807763909081.0869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-5807763909081.0869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-24199016287.83786</v>
      </c>
      <c r="L4309" s="444">
        <f t="shared" ca="1" si="182"/>
        <v>-5831962925368.9248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-5831962925368.9248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-24299845522.370522</v>
      </c>
      <c r="L4310" s="444">
        <f t="shared" ca="1" si="182"/>
        <v>-5856262770891.2949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-5856262770891.2949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-24401094878.71373</v>
      </c>
      <c r="L4311" s="444">
        <f t="shared" ca="1" si="182"/>
        <v>-5880663865770.0088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-5880663865770.0088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-24502766107.375038</v>
      </c>
      <c r="L4312" s="444">
        <f t="shared" ca="1" si="182"/>
        <v>-5905166631877.3838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-5905166631877.3838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-24604860966.155766</v>
      </c>
      <c r="L4313" s="444">
        <f t="shared" ca="1" si="182"/>
        <v>-5929771492843.54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-5929771492843.54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-24707381220.181416</v>
      </c>
      <c r="L4314" s="444">
        <f t="shared" ca="1" si="182"/>
        <v>-5954478874063.7217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-5954478874063.7217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-24810328641.932175</v>
      </c>
      <c r="L4315" s="444">
        <f t="shared" ca="1" si="182"/>
        <v>-5979289202705.6543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-5979289202705.6543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-24913705011.27356</v>
      </c>
      <c r="L4316" s="444">
        <f t="shared" ca="1" si="182"/>
        <v>-6004202907716.9277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-6004202907716.9277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-25017512115.487198</v>
      </c>
      <c r="L4317" s="444">
        <f t="shared" ca="1" si="182"/>
        <v>-6029220419832.415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-6029220419832.415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-25121751749.301727</v>
      </c>
      <c r="L4318" s="444">
        <f t="shared" ca="1" si="182"/>
        <v>-6054342171581.7168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-6054342171581.7168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-25226425714.92382</v>
      </c>
      <c r="L4319" s="444">
        <f t="shared" ca="1" si="182"/>
        <v>-6079568597296.6406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-6079568597296.6406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-25331535822.069336</v>
      </c>
      <c r="L4320" s="444">
        <f t="shared" ca="1" si="182"/>
        <v>-6104900133118.71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-6104900133118.71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-25437083887.994625</v>
      </c>
      <c r="L4321" s="444">
        <f t="shared" ca="1" si="182"/>
        <v>-6130337217006.7041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-6130337217006.7041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-25543071737.527935</v>
      </c>
      <c r="L4322" s="444">
        <f t="shared" ca="1" si="182"/>
        <v>-6155880288744.2324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-6155880288744.2324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-25649501203.100967</v>
      </c>
      <c r="L4323" s="444">
        <f t="shared" ca="1" si="182"/>
        <v>-6181529789947.333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-6181529789947.333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-25756374124.780556</v>
      </c>
      <c r="L4324" s="444">
        <f t="shared" ca="1" si="182"/>
        <v>-6207286164072.1133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-6207286164072.1133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-25863692350.300472</v>
      </c>
      <c r="L4325" s="444">
        <f t="shared" ca="1" si="182"/>
        <v>-6233149856422.4141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-6233149856422.4141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-25971457735.093391</v>
      </c>
      <c r="L4326" s="444">
        <f t="shared" ca="1" si="182"/>
        <v>-6259121314157.5078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-6259121314157.5078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-26079672142.322948</v>
      </c>
      <c r="L4327" s="444">
        <f t="shared" ca="1" si="182"/>
        <v>-6285200986299.8311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-6285200986299.8311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-26188337442.915962</v>
      </c>
      <c r="L4328" s="444">
        <f t="shared" ca="1" si="182"/>
        <v>-6311389323742.7471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-6311389323742.7471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-26297455515.59478</v>
      </c>
      <c r="L4329" s="444">
        <f t="shared" ca="1" si="182"/>
        <v>-6337686779258.3418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-6337686779258.3418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-26407028246.909756</v>
      </c>
      <c r="L4330" s="444">
        <f t="shared" ca="1" si="182"/>
        <v>-6364093807505.252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-6364093807505.252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-26517057531.271881</v>
      </c>
      <c r="L4331" s="444">
        <f t="shared" ca="1" si="182"/>
        <v>-6390610865036.5234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-6390610865036.5234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-26627545270.985516</v>
      </c>
      <c r="L4332" s="444">
        <f t="shared" ca="1" si="182"/>
        <v>-6417238410307.5088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-6417238410307.5088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-26738493376.281288</v>
      </c>
      <c r="L4333" s="444">
        <f t="shared" ca="1" si="182"/>
        <v>-6443976903683.79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-6443976903683.79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-26849903765.349125</v>
      </c>
      <c r="L4334" s="444">
        <f t="shared" ca="1" si="182"/>
        <v>-6470826807449.1396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-6470826807449.1396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-26961778364.371414</v>
      </c>
      <c r="L4335" s="444">
        <f t="shared" ca="1" si="182"/>
        <v>-6497788585813.5107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-6497788585813.5107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-27074119107.556293</v>
      </c>
      <c r="L4336" s="444">
        <f t="shared" ca="1" si="182"/>
        <v>-6524862704921.0674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-6524862704921.0674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-27186927937.171112</v>
      </c>
      <c r="L4337" s="444">
        <f t="shared" ca="1" si="182"/>
        <v>-6552049632858.2383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-6552049632858.2383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-27300206803.575993</v>
      </c>
      <c r="L4338" s="444">
        <f t="shared" ca="1" si="182"/>
        <v>-6579349839661.8145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-6579349839661.8145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-27413957665.257561</v>
      </c>
      <c r="L4339" s="444">
        <f t="shared" ca="1" si="182"/>
        <v>-6606763797327.0723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-6606763797327.0723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-27528182488.862801</v>
      </c>
      <c r="L4340" s="444">
        <f t="shared" ca="1" si="182"/>
        <v>-6634291979815.9355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-6634291979815.9355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-27642883249.233063</v>
      </c>
      <c r="L4341" s="444">
        <f t="shared" ca="1" si="182"/>
        <v>-6661934863065.1689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-6661934863065.1689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-27758061929.438202</v>
      </c>
      <c r="L4342" s="444">
        <f t="shared" ca="1" si="182"/>
        <v>-6689692924994.6074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-6689692924994.6074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-27873720520.810863</v>
      </c>
      <c r="L4343" s="444">
        <f t="shared" ref="L4343:L4597" ca="1" si="187">I4343-J4343+K4343</f>
        <v>-6717566645515.418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-6717566645515.418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-27989861022.980907</v>
      </c>
      <c r="L4344" s="444">
        <f t="shared" ca="1" si="187"/>
        <v>-6745556506538.3984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-6745556506538.3984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-28106485443.909992</v>
      </c>
      <c r="L4345" s="444">
        <f t="shared" ca="1" si="187"/>
        <v>-6773662991982.3086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-6773662991982.3086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-28223595799.926285</v>
      </c>
      <c r="L4346" s="444">
        <f t="shared" ca="1" si="187"/>
        <v>-6801886587782.2354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-6801886587782.2354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-28341194115.759312</v>
      </c>
      <c r="L4347" s="444">
        <f t="shared" ca="1" si="187"/>
        <v>-6830227781897.9951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-6830227781897.9951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-28459282424.574978</v>
      </c>
      <c r="L4348" s="444">
        <f t="shared" ca="1" si="187"/>
        <v>-6858687064322.5703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-6858687064322.5703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-28577862768.010704</v>
      </c>
      <c r="L4349" s="444">
        <f t="shared" ca="1" si="187"/>
        <v>-6887264927090.5811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-6887264927090.5811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-28696937196.210754</v>
      </c>
      <c r="L4350" s="444">
        <f t="shared" ca="1" si="187"/>
        <v>-6915961864286.792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-6915961864286.792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-28816507767.861633</v>
      </c>
      <c r="L4351" s="444">
        <f t="shared" ca="1" si="187"/>
        <v>-6944778372054.6533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-6944778372054.6533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-28936576550.227722</v>
      </c>
      <c r="L4352" s="444">
        <f t="shared" ca="1" si="187"/>
        <v>-6973714948604.8809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-6973714948604.8809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-29057145619.187008</v>
      </c>
      <c r="L4353" s="444">
        <f t="shared" ca="1" si="187"/>
        <v>-7002772094224.0674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-7002772094224.0674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-29178217059.266949</v>
      </c>
      <c r="L4354" s="444">
        <f t="shared" ca="1" si="187"/>
        <v>-7031950311283.334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-7031950311283.334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-29299792963.680557</v>
      </c>
      <c r="L4355" s="444">
        <f t="shared" ca="1" si="187"/>
        <v>-7061250104247.0146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-7061250104247.0146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-29421875434.36256</v>
      </c>
      <c r="L4356" s="444">
        <f t="shared" ca="1" si="187"/>
        <v>-7090671979681.377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-7090671979681.377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-29544466582.005741</v>
      </c>
      <c r="L4357" s="444">
        <f t="shared" ca="1" si="187"/>
        <v>-7120216446263.3828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-7120216446263.3828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-29667568526.097427</v>
      </c>
      <c r="L4358" s="444">
        <f t="shared" ca="1" si="187"/>
        <v>-7149884014789.4805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-7149884014789.4805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-29791183394.956169</v>
      </c>
      <c r="L4359" s="444">
        <f t="shared" ca="1" si="187"/>
        <v>-7179675198184.4365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-7179675198184.4365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-29915313325.76849</v>
      </c>
      <c r="L4360" s="444">
        <f t="shared" ca="1" si="187"/>
        <v>-7209590511510.2051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-7209590511510.2051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-30039960464.625851</v>
      </c>
      <c r="L4361" s="444">
        <f t="shared" ca="1" si="187"/>
        <v>-7239630471974.8311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-7239630471974.8311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-30165126966.561794</v>
      </c>
      <c r="L4362" s="444">
        <f t="shared" ca="1" si="187"/>
        <v>-7269795598941.3926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-7269795598941.3926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-30290814995.589134</v>
      </c>
      <c r="L4363" s="444">
        <f t="shared" ca="1" si="187"/>
        <v>-7300086413936.9814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-7300086413936.9814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-30417026724.737423</v>
      </c>
      <c r="L4364" s="444">
        <f t="shared" ca="1" si="187"/>
        <v>-7330503440661.7188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-7330503440661.7188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-30543764336.090496</v>
      </c>
      <c r="L4365" s="444">
        <f t="shared" ca="1" si="187"/>
        <v>-7361047204997.8096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-7361047204997.8096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-30671030020.824207</v>
      </c>
      <c r="L4366" s="444">
        <f t="shared" ca="1" si="187"/>
        <v>-7391718235018.6338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-7391718235018.6338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-30798825979.244305</v>
      </c>
      <c r="L4367" s="444">
        <f t="shared" ca="1" si="187"/>
        <v>-7422517060997.8779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-7422517060997.8779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-30927154420.82449</v>
      </c>
      <c r="L4368" s="444">
        <f t="shared" ca="1" si="187"/>
        <v>-7453444215418.7021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-7453444215418.7021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-31056017564.244591</v>
      </c>
      <c r="L4369" s="444">
        <f t="shared" ca="1" si="187"/>
        <v>-7484500232982.9463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-7484500232982.9463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-31185417637.428947</v>
      </c>
      <c r="L4370" s="444">
        <f t="shared" ca="1" si="187"/>
        <v>-7515685650620.375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-7515685650620.375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-31315356877.584896</v>
      </c>
      <c r="L4371" s="444">
        <f t="shared" ca="1" si="187"/>
        <v>-7547001007497.96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-7547001007497.96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-31445837531.241505</v>
      </c>
      <c r="L4372" s="444">
        <f t="shared" ca="1" si="187"/>
        <v>-7578446845029.2012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-7578446845029.2012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-31576861854.288338</v>
      </c>
      <c r="L4373" s="444">
        <f t="shared" ca="1" si="187"/>
        <v>-7610023706883.4893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-7610023706883.4893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-31708432112.014534</v>
      </c>
      <c r="L4374" s="444">
        <f t="shared" ca="1" si="187"/>
        <v>-7641732138995.5039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-7641732138995.5039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-31840550579.147934</v>
      </c>
      <c r="L4375" s="444">
        <f t="shared" ca="1" si="187"/>
        <v>-7673572689574.6514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-7673572689574.6514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-31973219539.894382</v>
      </c>
      <c r="L4376" s="444">
        <f t="shared" ca="1" si="187"/>
        <v>-7705545909114.5459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-7705545909114.5459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-32106441287.977268</v>
      </c>
      <c r="L4377" s="444">
        <f t="shared" ca="1" si="187"/>
        <v>-7737652350402.5234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-7737652350402.5234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-32240218126.677185</v>
      </c>
      <c r="L4378" s="444">
        <f t="shared" ca="1" si="187"/>
        <v>-7769892568529.2002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-7769892568529.2002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-32374552368.87167</v>
      </c>
      <c r="L4379" s="444">
        <f t="shared" ca="1" si="187"/>
        <v>-7802267120898.0723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-7802267120898.0723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-32509446337.075306</v>
      </c>
      <c r="L4380" s="444">
        <f t="shared" ca="1" si="187"/>
        <v>-7834776567235.1475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-7834776567235.1475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-32644902363.479782</v>
      </c>
      <c r="L4381" s="444">
        <f t="shared" ca="1" si="187"/>
        <v>-7867421469598.627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-7867421469598.627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-32780922789.994278</v>
      </c>
      <c r="L4382" s="444">
        <f t="shared" ca="1" si="187"/>
        <v>-7900202392388.6211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-7900202392388.6211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-32917509968.285915</v>
      </c>
      <c r="L4383" s="444">
        <f t="shared" ca="1" si="187"/>
        <v>-7933119902356.9072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-7933119902356.9072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-33054666259.820446</v>
      </c>
      <c r="L4384" s="444">
        <f t="shared" ca="1" si="187"/>
        <v>-7966174568616.7275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-7966174568616.7275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-33192394035.90303</v>
      </c>
      <c r="L4385" s="444">
        <f t="shared" ca="1" si="187"/>
        <v>-7999366962652.6309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-7999366962652.6309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-33330695677.719292</v>
      </c>
      <c r="L4386" s="444">
        <f t="shared" ca="1" si="187"/>
        <v>-8032697658330.3506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-8032697658330.3506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-33469573576.376457</v>
      </c>
      <c r="L4387" s="444">
        <f t="shared" ca="1" si="187"/>
        <v>-8066167231906.7266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-8066167231906.7266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-33609030132.944695</v>
      </c>
      <c r="L4388" s="444">
        <f t="shared" ca="1" si="187"/>
        <v>-8099776262039.6709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-8099776262039.6709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-33749067758.498631</v>
      </c>
      <c r="L4389" s="444">
        <f t="shared" ca="1" si="187"/>
        <v>-8133525329798.1699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-8133525329798.1699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-33889688874.159042</v>
      </c>
      <c r="L4390" s="444">
        <f t="shared" ca="1" si="187"/>
        <v>-8167415018672.3291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-8167415018672.3291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-34030895911.134701</v>
      </c>
      <c r="L4391" s="444">
        <f t="shared" ca="1" si="187"/>
        <v>-8201445914583.4639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-8201445914583.4639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-34172691310.764435</v>
      </c>
      <c r="L4392" s="444">
        <f t="shared" ca="1" si="187"/>
        <v>-8235618605894.2285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-8235618605894.2285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-34315077524.55928</v>
      </c>
      <c r="L4393" s="444">
        <f t="shared" ca="1" si="187"/>
        <v>-8269933683418.7881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-8269933683418.7881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-34458057014.244949</v>
      </c>
      <c r="L4394" s="444">
        <f t="shared" ca="1" si="187"/>
        <v>-8304391740433.0332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-8304391740433.0332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-34601632251.804306</v>
      </c>
      <c r="L4395" s="444">
        <f t="shared" ca="1" si="187"/>
        <v>-8338993372684.8379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-8338993372684.8379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-34745805719.520157</v>
      </c>
      <c r="L4396" s="444">
        <f t="shared" ca="1" si="187"/>
        <v>-8373739178404.3584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-8373739178404.3584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-34890579910.018166</v>
      </c>
      <c r="L4397" s="444">
        <f t="shared" ca="1" si="187"/>
        <v>-8408629758314.377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-8408629758314.377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-35035957326.309906</v>
      </c>
      <c r="L4398" s="444">
        <f t="shared" ca="1" si="187"/>
        <v>-8443665715640.6865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-8443665715640.6865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-35181940481.836197</v>
      </c>
      <c r="L4399" s="444">
        <f t="shared" ca="1" si="187"/>
        <v>-8478847656122.5225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-8478847656122.5225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-35328531900.510513</v>
      </c>
      <c r="L4400" s="444">
        <f t="shared" ca="1" si="187"/>
        <v>-8514176188023.0332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-8514176188023.0332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-35475734116.762634</v>
      </c>
      <c r="L4401" s="444">
        <f t="shared" ca="1" si="187"/>
        <v>-8549651922139.7959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-8549651922139.7959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-35623549675.582489</v>
      </c>
      <c r="L4402" s="444">
        <f t="shared" ca="1" si="187"/>
        <v>-8585275471815.3779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-8585275471815.3779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-35771981132.564072</v>
      </c>
      <c r="L4403" s="444">
        <f t="shared" ca="1" si="187"/>
        <v>-8621047452947.9424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-8621047452947.9424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-35921031053.94976</v>
      </c>
      <c r="L4404" s="444">
        <f t="shared" ca="1" si="187"/>
        <v>-8656968484001.8926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-8656968484001.8926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-36070702016.674553</v>
      </c>
      <c r="L4405" s="444">
        <f t="shared" ca="1" si="187"/>
        <v>-8693039186018.5674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-8693039186018.5674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-36220996608.410698</v>
      </c>
      <c r="L4406" s="444">
        <f t="shared" ca="1" si="187"/>
        <v>-8729260182626.9785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-8729260182626.9785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-36371917427.612411</v>
      </c>
      <c r="L4407" s="444">
        <f t="shared" ca="1" si="187"/>
        <v>-8765632100054.5908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-8765632100054.5908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-36523467083.560791</v>
      </c>
      <c r="L4408" s="444">
        <f t="shared" ca="1" si="187"/>
        <v>-8802155567138.1523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-8802155567138.1523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-36675648196.408966</v>
      </c>
      <c r="L4409" s="444">
        <f t="shared" ca="1" si="187"/>
        <v>-8838831215334.5605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-8838831215334.5605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-36828463397.227333</v>
      </c>
      <c r="L4410" s="444">
        <f t="shared" ca="1" si="187"/>
        <v>-8875659678731.7871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-8875659678731.7871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-36981915328.04911</v>
      </c>
      <c r="L4411" s="444">
        <f t="shared" ca="1" si="187"/>
        <v>-8912641594059.8359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-8912641594059.8359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-37136006641.915985</v>
      </c>
      <c r="L4412" s="444">
        <f t="shared" ca="1" si="187"/>
        <v>-8949777600701.752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-8949777600701.752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-37290740002.923965</v>
      </c>
      <c r="L4413" s="444">
        <f t="shared" ca="1" si="187"/>
        <v>-8987068340704.6758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-8987068340704.6758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-37446118086.269485</v>
      </c>
      <c r="L4414" s="444">
        <f t="shared" ca="1" si="187"/>
        <v>-9024514458790.9453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-9024514458790.9453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-37602143578.295609</v>
      </c>
      <c r="L4415" s="444">
        <f t="shared" ca="1" si="187"/>
        <v>-9062116602369.2402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-9062116602369.2402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-37758819176.538498</v>
      </c>
      <c r="L4416" s="444">
        <f t="shared" ca="1" si="187"/>
        <v>-9099875421545.7793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-9099875421545.7793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-37916147589.774078</v>
      </c>
      <c r="L4417" s="444">
        <f t="shared" ca="1" si="187"/>
        <v>-9137791569135.5527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-9137791569135.5527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-38074131538.064804</v>
      </c>
      <c r="L4418" s="444">
        <f t="shared" ca="1" si="187"/>
        <v>-9175865700673.6172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-9175865700673.6172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-38232773752.80674</v>
      </c>
      <c r="L4419" s="444">
        <f t="shared" ca="1" si="187"/>
        <v>-9214098474426.4238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-9214098474426.4238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-38392076976.776764</v>
      </c>
      <c r="L4420" s="444">
        <f t="shared" ca="1" si="187"/>
        <v>-9252490551403.2012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-9252490551403.2012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-38552043964.180008</v>
      </c>
      <c r="L4421" s="444">
        <f t="shared" ca="1" si="187"/>
        <v>-9291042595367.3809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-9291042595367.3809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-38712677480.697418</v>
      </c>
      <c r="L4422" s="444">
        <f t="shared" ca="1" si="187"/>
        <v>-9329755272848.0781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-9329755272848.0781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-38873980303.533661</v>
      </c>
      <c r="L4423" s="444">
        <f t="shared" ca="1" si="187"/>
        <v>-9368629253151.6113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-9368629253151.6113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-39035955221.46505</v>
      </c>
      <c r="L4424" s="444">
        <f t="shared" ca="1" si="187"/>
        <v>-9407665208373.0762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-9407665208373.0762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-39198605034.887817</v>
      </c>
      <c r="L4425" s="444">
        <f t="shared" ca="1" si="187"/>
        <v>-9446863813407.9648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-9446863813407.9648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-39361932555.866516</v>
      </c>
      <c r="L4426" s="444">
        <f t="shared" ca="1" si="187"/>
        <v>-9486225745963.832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-9486225745963.832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-39525940608.182632</v>
      </c>
      <c r="L4427" s="444">
        <f t="shared" ca="1" si="187"/>
        <v>-9525751686572.0156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-9525751686572.0156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-39690632027.3834</v>
      </c>
      <c r="L4428" s="444">
        <f t="shared" ca="1" si="187"/>
        <v>-9565442318599.3984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-9565442318599.3984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-39856009660.830826</v>
      </c>
      <c r="L4429" s="444">
        <f t="shared" ca="1" si="187"/>
        <v>-9605298328260.2285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-9605298328260.2285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-40022076367.750954</v>
      </c>
      <c r="L4430" s="444">
        <f t="shared" ca="1" si="187"/>
        <v>-9645320404627.9785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-9645320404627.9785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-40188835019.283241</v>
      </c>
      <c r="L4431" s="444">
        <f t="shared" ca="1" si="187"/>
        <v>-9685509239647.2617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-9685509239647.2617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-40356288498.530258</v>
      </c>
      <c r="L4432" s="444">
        <f t="shared" ca="1" si="187"/>
        <v>-9725865528145.791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-9725865528145.791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-40524439700.60746</v>
      </c>
      <c r="L4433" s="444">
        <f t="shared" ca="1" si="187"/>
        <v>-9766389967846.3984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-9766389967846.3984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-40693291532.693329</v>
      </c>
      <c r="L4434" s="444">
        <f t="shared" ca="1" si="187"/>
        <v>-9807083259379.0918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-9807083259379.0918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-40862846914.079552</v>
      </c>
      <c r="L4435" s="444">
        <f t="shared" ca="1" si="187"/>
        <v>-9847946106293.1719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-9847946106293.1719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-41033108776.22155</v>
      </c>
      <c r="L4436" s="444">
        <f t="shared" ca="1" si="187"/>
        <v>-9888979215069.3926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-9888979215069.3926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-41204080062.789139</v>
      </c>
      <c r="L4437" s="444">
        <f t="shared" ca="1" si="187"/>
        <v>-9930183295132.1816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-9930183295132.1816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-41375763729.717422</v>
      </c>
      <c r="L4438" s="444">
        <f t="shared" ca="1" si="187"/>
        <v>-9971559058861.8984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-9971559058861.8984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-41548162745.257912</v>
      </c>
      <c r="L4439" s="444">
        <f t="shared" ca="1" si="187"/>
        <v>-10013107221607.156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-10013107221607.156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-41721280090.029816</v>
      </c>
      <c r="L4440" s="444">
        <f t="shared" ca="1" si="187"/>
        <v>-10054828501697.186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-10054828501697.186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-41895118757.071609</v>
      </c>
      <c r="L4441" s="444">
        <f t="shared" ca="1" si="187"/>
        <v>-10096723620454.258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-10096723620454.258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-42069681751.892738</v>
      </c>
      <c r="L4442" s="444">
        <f t="shared" ca="1" si="187"/>
        <v>-10138793302206.15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-10138793302206.15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-42244972092.525627</v>
      </c>
      <c r="L4443" s="444">
        <f t="shared" ca="1" si="187"/>
        <v>-10181038274298.676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-10181038274298.676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-42420992809.577812</v>
      </c>
      <c r="L4444" s="444">
        <f t="shared" ca="1" si="187"/>
        <v>-10223459267108.254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-10223459267108.254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-42597746946.284393</v>
      </c>
      <c r="L4445" s="444">
        <f t="shared" ca="1" si="187"/>
        <v>-10266057014054.539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-10266057014054.539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-42775237558.560577</v>
      </c>
      <c r="L4446" s="444">
        <f t="shared" ca="1" si="187"/>
        <v>-10308832251613.1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-10308832251613.1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-42953467715.054581</v>
      </c>
      <c r="L4447" s="444">
        <f t="shared" ca="1" si="187"/>
        <v>-10351785719328.154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-10351785719328.154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-43132440497.200645</v>
      </c>
      <c r="L4448" s="444">
        <f t="shared" ca="1" si="187"/>
        <v>-10394918159825.355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-10394918159825.355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-43312158999.272316</v>
      </c>
      <c r="L4449" s="444">
        <f t="shared" ca="1" si="187"/>
        <v>-10438230318824.627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-10438230318824.627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-43492626328.435944</v>
      </c>
      <c r="L4450" s="444">
        <f t="shared" ca="1" si="187"/>
        <v>-10481722945153.063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-10481722945153.063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-43673845604.804428</v>
      </c>
      <c r="L4451" s="444">
        <f t="shared" ca="1" si="187"/>
        <v>-10525396790757.867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-10525396790757.867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-43855819961.491112</v>
      </c>
      <c r="L4452" s="444">
        <f t="shared" ca="1" si="187"/>
        <v>-10569252610719.357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-10569252610719.357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-44038552544.663986</v>
      </c>
      <c r="L4453" s="444">
        <f t="shared" ca="1" si="187"/>
        <v>-10613291163264.021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-10613291163264.021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-44222046513.60009</v>
      </c>
      <c r="L4454" s="444">
        <f t="shared" ca="1" si="187"/>
        <v>-10657513209777.621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-10657513209777.621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-44406305040.740089</v>
      </c>
      <c r="L4455" s="444">
        <f t="shared" ca="1" si="187"/>
        <v>-10701919514818.361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-10701919514818.361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-44591331311.743172</v>
      </c>
      <c r="L4456" s="444">
        <f t="shared" ca="1" si="187"/>
        <v>-10746510846130.105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-10746510846130.105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-44777128525.542107</v>
      </c>
      <c r="L4457" s="444">
        <f t="shared" ca="1" si="187"/>
        <v>-10791287974655.648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-10791287974655.648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-44963699894.398537</v>
      </c>
      <c r="L4458" s="444">
        <f t="shared" ca="1" si="187"/>
        <v>-10836251674550.047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-10836251674550.047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-45151048643.958527</v>
      </c>
      <c r="L4459" s="444">
        <f t="shared" ca="1" si="187"/>
        <v>-10881402723194.006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-10881402723194.006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-45339178013.308357</v>
      </c>
      <c r="L4460" s="444">
        <f t="shared" ca="1" si="187"/>
        <v>-10926741901207.314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-10926741901207.314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-45528091255.030479</v>
      </c>
      <c r="L4461" s="444">
        <f t="shared" ca="1" si="187"/>
        <v>-10972269992462.346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-10972269992462.346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-45717791635.259773</v>
      </c>
      <c r="L4462" s="444">
        <f t="shared" ca="1" si="187"/>
        <v>-11017987784097.605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-11017987784097.605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-45908282433.740021</v>
      </c>
      <c r="L4463" s="444">
        <f t="shared" ca="1" si="187"/>
        <v>-11063896066531.346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-11063896066531.346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-46099566943.880608</v>
      </c>
      <c r="L4464" s="444">
        <f t="shared" ca="1" si="187"/>
        <v>-11109995633475.227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-11109995633475.227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-46291648472.813446</v>
      </c>
      <c r="L4465" s="444">
        <f t="shared" ca="1" si="187"/>
        <v>-11156287281948.039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-11156287281948.039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-46484530341.450165</v>
      </c>
      <c r="L4466" s="444">
        <f t="shared" ca="1" si="187"/>
        <v>-11202771812289.488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-11202771812289.488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-46678215884.539536</v>
      </c>
      <c r="L4467" s="444">
        <f t="shared" ca="1" si="187"/>
        <v>-11249450028174.027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-11249450028174.027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-46872708450.725113</v>
      </c>
      <c r="L4468" s="444">
        <f t="shared" ca="1" si="187"/>
        <v>-11296322736624.752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-11296322736624.752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-47068011402.603134</v>
      </c>
      <c r="L4469" s="444">
        <f t="shared" ca="1" si="187"/>
        <v>-11343390748027.355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-11343390748027.355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-47264128116.780647</v>
      </c>
      <c r="L4470" s="444">
        <f t="shared" ca="1" si="187"/>
        <v>-11390654876144.137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-11390654876144.137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-47461061983.933899</v>
      </c>
      <c r="L4471" s="444">
        <f t="shared" ca="1" si="187"/>
        <v>-11438115938128.07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-11438115938128.07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-47658816408.866959</v>
      </c>
      <c r="L4472" s="444">
        <f t="shared" ca="1" si="187"/>
        <v>-11485774754536.938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-11485774754536.938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-47857394810.570572</v>
      </c>
      <c r="L4473" s="444">
        <f t="shared" ca="1" si="187"/>
        <v>-11533632149347.508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-11533632149347.508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-48056800622.281281</v>
      </c>
      <c r="L4474" s="444">
        <f t="shared" ca="1" si="187"/>
        <v>-11581688949969.789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-11581688949969.789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-48257037291.540787</v>
      </c>
      <c r="L4475" s="444">
        <f t="shared" ca="1" si="187"/>
        <v>-11629945987261.33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-11629945987261.33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-48458108280.255539</v>
      </c>
      <c r="L4476" s="444">
        <f t="shared" ca="1" si="187"/>
        <v>-11678404095541.586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-11678404095541.586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-48660017064.756607</v>
      </c>
      <c r="L4477" s="444">
        <f t="shared" ca="1" si="187"/>
        <v>-11727064112606.342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-11727064112606.342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-48862767135.859756</v>
      </c>
      <c r="L4478" s="444">
        <f t="shared" ca="1" si="187"/>
        <v>-11775926879742.201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-11775926879742.201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-49066361998.925835</v>
      </c>
      <c r="L4479" s="444">
        <f t="shared" ca="1" si="187"/>
        <v>-11824993241741.127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-11824993241741.127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-49270805173.921364</v>
      </c>
      <c r="L4480" s="444">
        <f t="shared" ca="1" si="187"/>
        <v>-11874264046915.049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-11874264046915.049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-49476100195.47937</v>
      </c>
      <c r="L4481" s="444">
        <f t="shared" ca="1" si="187"/>
        <v>-11923740147110.527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-11923740147110.527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-49682250612.960533</v>
      </c>
      <c r="L4482" s="444">
        <f t="shared" ca="1" si="187"/>
        <v>-11973422397723.488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-11973422397723.488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-49889259990.514534</v>
      </c>
      <c r="L4483" s="444">
        <f t="shared" ca="1" si="187"/>
        <v>-12023311657714.002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-12023311657714.002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-50097131907.141678</v>
      </c>
      <c r="L4484" s="444">
        <f t="shared" ca="1" si="187"/>
        <v>-12073408789621.145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-12073408789621.145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-50305869956.754768</v>
      </c>
      <c r="L4485" s="444">
        <f t="shared" ca="1" si="187"/>
        <v>-12123714659577.898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-12123714659577.898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-50515477748.241241</v>
      </c>
      <c r="L4486" s="444">
        <f t="shared" ca="1" si="187"/>
        <v>-12174230137326.141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-12174230137326.141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-50725958905.525589</v>
      </c>
      <c r="L4487" s="444">
        <f t="shared" ca="1" si="187"/>
        <v>-12224956096231.666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-12224956096231.666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-50937317067.631943</v>
      </c>
      <c r="L4488" s="444">
        <f t="shared" ca="1" si="187"/>
        <v>-12275893413299.299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-12275893413299.299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-51149555888.747078</v>
      </c>
      <c r="L4489" s="444">
        <f t="shared" ca="1" si="187"/>
        <v>-12327042969188.047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-12327042969188.047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-51362679038.283531</v>
      </c>
      <c r="L4490" s="444">
        <f t="shared" ca="1" si="187"/>
        <v>-12378405648226.33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-12378405648226.33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-51576690200.943039</v>
      </c>
      <c r="L4491" s="444">
        <f t="shared" ca="1" si="187"/>
        <v>-12429982338427.273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-12429982338427.273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-51791593076.780304</v>
      </c>
      <c r="L4492" s="444">
        <f t="shared" ca="1" si="187"/>
        <v>-12481773931504.055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-12481773931504.055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-52007391381.266891</v>
      </c>
      <c r="L4493" s="444">
        <f t="shared" ca="1" si="187"/>
        <v>-12533781322885.322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-12533781322885.322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-52224088845.355507</v>
      </c>
      <c r="L4494" s="444">
        <f t="shared" ca="1" si="187"/>
        <v>-12586005411730.678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-12586005411730.678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-52441689215.544487</v>
      </c>
      <c r="L4495" s="444">
        <f t="shared" ca="1" si="187"/>
        <v>-12638447100946.223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-12638447100946.223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-52660196253.942596</v>
      </c>
      <c r="L4496" s="444">
        <f t="shared" ca="1" si="187"/>
        <v>-12691107297200.166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-12691107297200.166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-52879613738.334023</v>
      </c>
      <c r="L4497" s="444">
        <f t="shared" ca="1" si="187"/>
        <v>-12743986910938.5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-12743986910938.5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-53099945462.243752</v>
      </c>
      <c r="L4498" s="444">
        <f t="shared" ca="1" si="187"/>
        <v>-12797086856400.744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-12797086856400.744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-53321195235.003098</v>
      </c>
      <c r="L4499" s="444">
        <f t="shared" ca="1" si="187"/>
        <v>-12850408051635.748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-12850408051635.748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-53543366881.815613</v>
      </c>
      <c r="L4500" s="444">
        <f t="shared" ca="1" si="187"/>
        <v>-12903951418517.564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-12903951418517.564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-53766464243.823181</v>
      </c>
      <c r="L4501" s="444">
        <f t="shared" ca="1" si="187"/>
        <v>-12957717882761.387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-12957717882761.387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-53990491178.172447</v>
      </c>
      <c r="L4502" s="444">
        <f t="shared" ca="1" si="187"/>
        <v>-13011708373939.559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-13011708373939.559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-54215451558.081497</v>
      </c>
      <c r="L4503" s="444">
        <f t="shared" ca="1" si="187"/>
        <v>-13065923825497.641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-13065923825497.641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-54441349272.906837</v>
      </c>
      <c r="L4504" s="444">
        <f t="shared" ca="1" si="187"/>
        <v>-13120365174770.547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-13120365174770.547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-54668188228.210609</v>
      </c>
      <c r="L4505" s="444">
        <f t="shared" ca="1" si="187"/>
        <v>-13175033362998.758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-13175033362998.758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-54895972345.828156</v>
      </c>
      <c r="L4506" s="444">
        <f t="shared" ca="1" si="187"/>
        <v>-13229929335344.586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-13229929335344.586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-55124705563.935776</v>
      </c>
      <c r="L4507" s="444">
        <f t="shared" ca="1" si="187"/>
        <v>-13285054040908.521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-13285054040908.521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-55354391837.118835</v>
      </c>
      <c r="L4508" s="444">
        <f t="shared" ca="1" si="187"/>
        <v>-13340408432745.641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-13340408432745.641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-55585035136.44017</v>
      </c>
      <c r="L4509" s="444">
        <f t="shared" ca="1" si="187"/>
        <v>-13395993467882.08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-13395993467882.08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-55816639449.508667</v>
      </c>
      <c r="L4510" s="444">
        <f t="shared" ca="1" si="187"/>
        <v>-13451810107331.588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-13451810107331.588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-56049208780.548279</v>
      </c>
      <c r="L4511" s="444">
        <f t="shared" ca="1" si="187"/>
        <v>-13507859316112.137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-13507859316112.137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-56282747150.467232</v>
      </c>
      <c r="L4512" s="444">
        <f t="shared" ca="1" si="187"/>
        <v>-13564142063262.604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-13564142063262.604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-56517258596.927513</v>
      </c>
      <c r="L4513" s="444">
        <f t="shared" ca="1" si="187"/>
        <v>-13620659321859.531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-13620659321859.531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-56752747174.414711</v>
      </c>
      <c r="L4514" s="444">
        <f t="shared" ca="1" si="187"/>
        <v>-13677412069033.945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-13677412069033.945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-56989216954.308105</v>
      </c>
      <c r="L4515" s="444">
        <f t="shared" ca="1" si="187"/>
        <v>-13734401285988.254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-13734401285988.254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-57226672024.951065</v>
      </c>
      <c r="L4516" s="444">
        <f t="shared" ca="1" si="187"/>
        <v>-13791627958013.205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-13791627958013.205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-57465116491.721695</v>
      </c>
      <c r="L4517" s="444">
        <f t="shared" ca="1" si="187"/>
        <v>-13849093074504.928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-13849093074504.928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-57704554477.103867</v>
      </c>
      <c r="L4518" s="444">
        <f t="shared" ca="1" si="187"/>
        <v>-13906797628982.031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-13906797628982.031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-57944990120.758461</v>
      </c>
      <c r="L4519" s="444">
        <f t="shared" ca="1" si="187"/>
        <v>-13964742619102.789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-13964742619102.789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-58186427579.594948</v>
      </c>
      <c r="L4520" s="444">
        <f t="shared" ca="1" si="187"/>
        <v>-14022929046682.385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-14022929046682.385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-58428871027.843269</v>
      </c>
      <c r="L4521" s="444">
        <f t="shared" ca="1" si="187"/>
        <v>-14081357917710.229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-14081357917710.229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-58672324657.125954</v>
      </c>
      <c r="L4522" s="444">
        <f t="shared" ca="1" si="187"/>
        <v>-14140030242367.354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-14140030242367.354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-58916792676.530647</v>
      </c>
      <c r="L4523" s="444">
        <f t="shared" ca="1" si="187"/>
        <v>-14198947035043.885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-14198947035043.885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-59162279312.682854</v>
      </c>
      <c r="L4524" s="444">
        <f t="shared" ca="1" si="187"/>
        <v>-14258109314356.568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-14258109314356.568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-59408788809.819023</v>
      </c>
      <c r="L4525" s="444">
        <f t="shared" ca="1" si="187"/>
        <v>-14317518103166.387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-14317518103166.387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-59656325429.859947</v>
      </c>
      <c r="L4526" s="444">
        <f t="shared" ca="1" si="187"/>
        <v>-14377174428596.246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-14377174428596.246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-59904893452.48436</v>
      </c>
      <c r="L4527" s="444">
        <f t="shared" ca="1" si="187"/>
        <v>-14437079322048.73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-14437079322048.73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-60154497175.203049</v>
      </c>
      <c r="L4528" s="444">
        <f t="shared" ca="1" si="187"/>
        <v>-14497233819223.934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-14497233819223.934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-60405140913.433067</v>
      </c>
      <c r="L4529" s="444">
        <f t="shared" ca="1" si="187"/>
        <v>-14557638960137.367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-14557638960137.367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-60656829000.572372</v>
      </c>
      <c r="L4530" s="444">
        <f t="shared" ca="1" si="187"/>
        <v>-14618295789137.939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-14618295789137.939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-60909565788.074745</v>
      </c>
      <c r="L4531" s="444">
        <f t="shared" ca="1" si="187"/>
        <v>-14679205354926.014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-14679205354926.014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-61163355645.525055</v>
      </c>
      <c r="L4532" s="444">
        <f t="shared" ca="1" si="187"/>
        <v>-14740368710571.539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-14740368710571.539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-61418202960.714745</v>
      </c>
      <c r="L4533" s="444">
        <f t="shared" ca="1" si="187"/>
        <v>-14801786913532.254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-14801786913532.254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-61674112139.717735</v>
      </c>
      <c r="L4534" s="444">
        <f t="shared" ca="1" si="187"/>
        <v>-14863461025671.971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-14863461025671.971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-61931087606.966545</v>
      </c>
      <c r="L4535" s="444">
        <f t="shared" ca="1" si="187"/>
        <v>-14925392113278.938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-14925392113278.938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-62189133805.328903</v>
      </c>
      <c r="L4536" s="444">
        <f t="shared" ca="1" si="187"/>
        <v>-14987581247084.266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-14987581247084.266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-62448255196.184441</v>
      </c>
      <c r="L4537" s="444">
        <f t="shared" ca="1" si="187"/>
        <v>-15050029502280.449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-15050029502280.449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-62708456259.501877</v>
      </c>
      <c r="L4538" s="444">
        <f t="shared" ca="1" si="187"/>
        <v>-15112737958539.951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-15112737958539.951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-62969741493.916473</v>
      </c>
      <c r="L4539" s="444">
        <f t="shared" ca="1" si="187"/>
        <v>-15175707700033.867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-15175707700033.867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-63232115416.807777</v>
      </c>
      <c r="L4540" s="444">
        <f t="shared" ca="1" si="187"/>
        <v>-15238939815450.676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-15238939815450.676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-63495582564.377815</v>
      </c>
      <c r="L4541" s="444">
        <f t="shared" ca="1" si="187"/>
        <v>-15302435398015.053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-15302435398015.053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-63760147491.729393</v>
      </c>
      <c r="L4542" s="444">
        <f t="shared" ca="1" si="187"/>
        <v>-15366195545506.781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-15366195545506.781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-64025814772.944931</v>
      </c>
      <c r="L4543" s="444">
        <f t="shared" ca="1" si="187"/>
        <v>-15430221360279.727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-15430221360279.727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-64292589001.165535</v>
      </c>
      <c r="L4544" s="444">
        <f t="shared" ca="1" si="187"/>
        <v>-15494513949280.893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-15494513949280.893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-64560474788.67038</v>
      </c>
      <c r="L4545" s="444">
        <f t="shared" ca="1" si="187"/>
        <v>-15559074424069.563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-15559074424069.563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-64829476766.956512</v>
      </c>
      <c r="L4546" s="444">
        <f t="shared" ca="1" si="187"/>
        <v>-15623903900836.52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-15623903900836.52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-65099599586.818832</v>
      </c>
      <c r="L4547" s="444">
        <f t="shared" ca="1" si="187"/>
        <v>-15689003500423.338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-15689003500423.338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-65370847918.430573</v>
      </c>
      <c r="L4548" s="444">
        <f t="shared" ca="1" si="187"/>
        <v>-15754374348341.768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-15754374348341.768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-65643226451.424019</v>
      </c>
      <c r="L4549" s="444">
        <f t="shared" ca="1" si="187"/>
        <v>-15820017574793.191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-15820017574793.191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-65916739894.971626</v>
      </c>
      <c r="L4550" s="444">
        <f t="shared" ca="1" si="187"/>
        <v>-15885934314688.162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-15885934314688.162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-66191392977.86734</v>
      </c>
      <c r="L4551" s="444">
        <f t="shared" ca="1" si="187"/>
        <v>-15952125707666.029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-15952125707666.029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-66467190448.608444</v>
      </c>
      <c r="L4552" s="444">
        <f t="shared" ca="1" si="187"/>
        <v>-16018592898114.639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-16018592898114.639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-66744137075.477654</v>
      </c>
      <c r="L4553" s="444">
        <f t="shared" ca="1" si="187"/>
        <v>-16085337035190.117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-16085337035190.117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-67022237646.625488</v>
      </c>
      <c r="L4554" s="444">
        <f t="shared" ca="1" si="187"/>
        <v>-16152359272836.742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-16152359272836.742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-67301496970.153084</v>
      </c>
      <c r="L4555" s="444">
        <f t="shared" ca="1" si="187"/>
        <v>-16219660769806.895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-16219660769806.895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-67581919874.195404</v>
      </c>
      <c r="L4556" s="444">
        <f t="shared" ca="1" si="187"/>
        <v>-16287242689681.09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-16287242689681.09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-67863511207.004539</v>
      </c>
      <c r="L4557" s="444">
        <f t="shared" ca="1" si="187"/>
        <v>-16355106200888.094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-16355106200888.094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-68146275837.033714</v>
      </c>
      <c r="L4558" s="444">
        <f t="shared" ca="1" si="187"/>
        <v>-16423252476725.127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-16423252476725.127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-68430218653.021362</v>
      </c>
      <c r="L4559" s="444">
        <f t="shared" ca="1" si="187"/>
        <v>-16491682695378.148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-16491682695378.148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-68715344564.075615</v>
      </c>
      <c r="L4560" s="444">
        <f t="shared" ca="1" si="187"/>
        <v>-16560398039942.225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-16560398039942.225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-69001658499.759277</v>
      </c>
      <c r="L4561" s="444">
        <f t="shared" ca="1" si="187"/>
        <v>-16629399698441.984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-16629399698441.984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-69289165410.174927</v>
      </c>
      <c r="L4562" s="444">
        <f t="shared" ca="1" si="187"/>
        <v>-16698688863852.16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-16698688863852.16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-69577870266.050659</v>
      </c>
      <c r="L4563" s="444">
        <f t="shared" ca="1" si="187"/>
        <v>-16768266734118.211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-16768266734118.211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-69867778058.825882</v>
      </c>
      <c r="L4564" s="444">
        <f t="shared" ca="1" si="187"/>
        <v>-16838134512177.037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-16838134512177.037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-70158893800.73764</v>
      </c>
      <c r="L4565" s="444">
        <f t="shared" ca="1" si="187"/>
        <v>-16908293405977.775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-16908293405977.775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-70451222524.907394</v>
      </c>
      <c r="L4566" s="444">
        <f t="shared" ca="1" si="187"/>
        <v>-16978744628502.684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-16978744628502.684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-70744769285.427841</v>
      </c>
      <c r="L4567" s="444">
        <f t="shared" ca="1" si="187"/>
        <v>-17049489397788.111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-17049489397788.111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-71039539157.45047</v>
      </c>
      <c r="L4568" s="444">
        <f t="shared" ca="1" si="187"/>
        <v>-17120528936945.563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-17120528936945.563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-71335537237.273178</v>
      </c>
      <c r="L4569" s="444">
        <f t="shared" ca="1" si="187"/>
        <v>-17191864474182.836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-17191864474182.836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-71632768642.428482</v>
      </c>
      <c r="L4570" s="444">
        <f t="shared" ca="1" si="187"/>
        <v>-17263497242825.264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-17263497242825.264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-71931238511.771927</v>
      </c>
      <c r="L4571" s="444">
        <f t="shared" ca="1" si="187"/>
        <v>-17335428481337.035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-17335428481337.035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-72230952005.570984</v>
      </c>
      <c r="L4572" s="444">
        <f t="shared" ca="1" si="187"/>
        <v>-17407659433342.605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-17407659433342.605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-72531914305.594193</v>
      </c>
      <c r="L4573" s="444">
        <f t="shared" ca="1" si="187"/>
        <v>-17480191347648.199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-17480191347648.199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-72834130615.200821</v>
      </c>
      <c r="L4574" s="444">
        <f t="shared" ca="1" si="187"/>
        <v>-17553025478263.4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-17553025478263.4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-73137606159.430832</v>
      </c>
      <c r="L4575" s="444">
        <f t="shared" ca="1" si="187"/>
        <v>-17626163084422.832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-17626163084422.832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-73442346185.095139</v>
      </c>
      <c r="L4576" s="444">
        <f t="shared" ca="1" si="187"/>
        <v>-17699605430607.926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-17699605430607.926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-73748355960.866364</v>
      </c>
      <c r="L4577" s="444">
        <f t="shared" ca="1" si="187"/>
        <v>-17773353786568.793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-17773353786568.793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-74055640777.369965</v>
      </c>
      <c r="L4578" s="444">
        <f t="shared" ca="1" si="187"/>
        <v>-17847409427346.164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-17847409427346.164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-74364205947.275681</v>
      </c>
      <c r="L4579" s="444">
        <f t="shared" ca="1" si="187"/>
        <v>-17921773633293.441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-17921773633293.441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-74674056805.389343</v>
      </c>
      <c r="L4580" s="444">
        <f t="shared" ca="1" si="187"/>
        <v>-17996447690098.832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-17996447690098.832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-74985198708.745132</v>
      </c>
      <c r="L4581" s="444">
        <f t="shared" ca="1" si="187"/>
        <v>-18071432888807.578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-18071432888807.578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-75297637036.698242</v>
      </c>
      <c r="L4582" s="444">
        <f t="shared" ca="1" si="187"/>
        <v>-18146730525844.277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-18146730525844.277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-75611377191.017822</v>
      </c>
      <c r="L4583" s="444">
        <f t="shared" ca="1" si="187"/>
        <v>-18222341903035.297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-18222341903035.297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-75926424595.980408</v>
      </c>
      <c r="L4584" s="444">
        <f t="shared" ca="1" si="187"/>
        <v>-18298268327631.277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-18298268327631.277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-76242784698.463654</v>
      </c>
      <c r="L4585" s="444">
        <f t="shared" ca="1" si="187"/>
        <v>-18374511112329.742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-18374511112329.742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-76560462968.040588</v>
      </c>
      <c r="L4586" s="444">
        <f t="shared" ca="1" si="187"/>
        <v>-18451071575297.781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-18451071575297.781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-76879464897.074081</v>
      </c>
      <c r="L4587" s="444">
        <f t="shared" ca="1" si="187"/>
        <v>-18527951040194.855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-18527951040194.855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-77199796000.81189</v>
      </c>
      <c r="L4588" s="444">
        <f t="shared" ca="1" si="187"/>
        <v>-18605150836195.668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-18605150836195.668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-77521461817.481949</v>
      </c>
      <c r="L4589" s="444">
        <f t="shared" ca="1" si="187"/>
        <v>-18682672298013.148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-18682672298013.148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-77844467908.388123</v>
      </c>
      <c r="L4590" s="444">
        <f t="shared" ca="1" si="187"/>
        <v>-18760516765921.535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-18760516765921.535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-78168819858.006393</v>
      </c>
      <c r="L4591" s="444">
        <f t="shared" ca="1" si="187"/>
        <v>-18838685585779.543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-18838685585779.543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-78494523274.081421</v>
      </c>
      <c r="L4592" s="444">
        <f t="shared" ca="1" si="187"/>
        <v>-18917180109053.625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-18917180109053.625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-78821583787.723434</v>
      </c>
      <c r="L4593" s="444">
        <f t="shared" ca="1" si="187"/>
        <v>-18996001692841.348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-18996001692841.348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-79150007053.505615</v>
      </c>
      <c r="L4594" s="444">
        <f t="shared" ca="1" si="187"/>
        <v>-19075151699894.852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-19075151699894.852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-79479798749.561874</v>
      </c>
      <c r="L4595" s="444">
        <f t="shared" ca="1" si="187"/>
        <v>-19154631498644.414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-19154631498644.414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-79810964577.685059</v>
      </c>
      <c r="L4596" s="444">
        <f t="shared" ca="1" si="187"/>
        <v>-19234442463222.098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-19234442463222.098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-80143510263.4254</v>
      </c>
      <c r="L4597" s="444">
        <f t="shared" ca="1" si="187"/>
        <v>-19314585973485.523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-19314585973485.523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-80477441556.189682</v>
      </c>
      <c r="L4598" s="444">
        <f t="shared" ref="L4598:L4852" ca="1" si="192">I4598-J4598+K4598</f>
        <v>-19395063415041.715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-19395063415041.715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-80812764229.340485</v>
      </c>
      <c r="L4599" s="444">
        <f t="shared" ca="1" si="192"/>
        <v>-19475876179271.055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-19475876179271.055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-81149484080.296066</v>
      </c>
      <c r="L4600" s="444">
        <f t="shared" ca="1" si="192"/>
        <v>-19557025663351.352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-19557025663351.352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-81487606930.63063</v>
      </c>
      <c r="L4601" s="444">
        <f t="shared" ca="1" si="192"/>
        <v>-19638513270281.98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-19638513270281.98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-81827138626.174911</v>
      </c>
      <c r="L4602" s="444">
        <f t="shared" ca="1" si="192"/>
        <v>-19720340408908.156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-19720340408908.156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-82168085037.11731</v>
      </c>
      <c r="L4603" s="444">
        <f t="shared" ca="1" si="192"/>
        <v>-19802508493945.273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-19802508493945.273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-82510452058.105301</v>
      </c>
      <c r="L4604" s="444">
        <f t="shared" ca="1" si="192"/>
        <v>-19885018946003.379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-19885018946003.379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-82854245608.347412</v>
      </c>
      <c r="L4605" s="444">
        <f t="shared" ca="1" si="192"/>
        <v>-19967873191611.727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-19967873191611.727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-83199471631.71553</v>
      </c>
      <c r="L4606" s="444">
        <f t="shared" ca="1" si="192"/>
        <v>-20051072663243.441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-20051072663243.441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-83546136096.847672</v>
      </c>
      <c r="L4607" s="444">
        <f t="shared" ca="1" si="192"/>
        <v>-20134618799340.289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-20134618799340.289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-83894244997.251205</v>
      </c>
      <c r="L4608" s="444">
        <f t="shared" ca="1" si="192"/>
        <v>-20218513044337.539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-20218513044337.539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-84243804351.406418</v>
      </c>
      <c r="L4609" s="444">
        <f t="shared" ca="1" si="192"/>
        <v>-20302756848688.945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-20302756848688.945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-84594820202.870605</v>
      </c>
      <c r="L4610" s="444">
        <f t="shared" ca="1" si="192"/>
        <v>-20387351668891.816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-20387351668891.816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-84947298620.382568</v>
      </c>
      <c r="L4611" s="444">
        <f t="shared" ca="1" si="192"/>
        <v>-20472298967512.199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-20472298967512.199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-85301245697.967499</v>
      </c>
      <c r="L4612" s="444">
        <f t="shared" ca="1" si="192"/>
        <v>-20557600213210.168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-20557600213210.168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-85656667555.042358</v>
      </c>
      <c r="L4613" s="444">
        <f t="shared" ca="1" si="192"/>
        <v>-20643256880765.211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-20643256880765.211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-86013570336.521713</v>
      </c>
      <c r="L4614" s="444">
        <f t="shared" ca="1" si="192"/>
        <v>-20729270451101.734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-20729270451101.734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-86371960212.923889</v>
      </c>
      <c r="L4615" s="444">
        <f t="shared" ca="1" si="192"/>
        <v>-20815642411314.66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-20815642411314.66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-86731843380.477753</v>
      </c>
      <c r="L4616" s="444">
        <f t="shared" ca="1" si="192"/>
        <v>-20902374254695.137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-20902374254695.137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-87093226061.229736</v>
      </c>
      <c r="L4617" s="444">
        <f t="shared" ca="1" si="192"/>
        <v>-20989467480756.367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-20989467480756.367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-87456114503.151535</v>
      </c>
      <c r="L4618" s="444">
        <f t="shared" ca="1" si="192"/>
        <v>-21076923595259.52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-21076923595259.52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-87820514980.248001</v>
      </c>
      <c r="L4619" s="444">
        <f t="shared" ca="1" si="192"/>
        <v>-21164744110239.766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-21164744110239.766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-88186433792.665695</v>
      </c>
      <c r="L4620" s="444">
        <f t="shared" ca="1" si="192"/>
        <v>-21252930544032.43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-21252930544032.43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-88553877266.801788</v>
      </c>
      <c r="L4621" s="444">
        <f t="shared" ca="1" si="192"/>
        <v>-21341484421299.23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-21341484421299.23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-88922851755.413452</v>
      </c>
      <c r="L4622" s="444">
        <f t="shared" ca="1" si="192"/>
        <v>-21430407273054.645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-21430407273054.645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-89293363637.727692</v>
      </c>
      <c r="L4623" s="444">
        <f t="shared" ca="1" si="192"/>
        <v>-21519700636692.371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-21519700636692.371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-89665419319.551544</v>
      </c>
      <c r="L4624" s="444">
        <f t="shared" ca="1" si="192"/>
        <v>-21609366056011.922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-21609366056011.922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-90039025233.383011</v>
      </c>
      <c r="L4625" s="444">
        <f t="shared" ca="1" si="192"/>
        <v>-21699405081245.305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-21699405081245.305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-90414187838.522095</v>
      </c>
      <c r="L4626" s="444">
        <f t="shared" ca="1" si="192"/>
        <v>-21789819269083.828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-21789819269083.828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-90790913621.182617</v>
      </c>
      <c r="L4627" s="444">
        <f t="shared" ca="1" si="192"/>
        <v>-21880610182705.012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-21880610182705.012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-91169209094.604218</v>
      </c>
      <c r="L4628" s="444">
        <f t="shared" ca="1" si="192"/>
        <v>-21971779391799.617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-21971779391799.617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-91549080799.16507</v>
      </c>
      <c r="L4629" s="444">
        <f t="shared" ca="1" si="192"/>
        <v>-22063328472598.781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-22063328472598.781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-91930535302.494919</v>
      </c>
      <c r="L4630" s="444">
        <f t="shared" ca="1" si="192"/>
        <v>-22155259007901.277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-22155259007901.277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-92313579199.588654</v>
      </c>
      <c r="L4631" s="444">
        <f t="shared" ca="1" si="192"/>
        <v>-22247572587100.867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-22247572587100.867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-92698219112.920273</v>
      </c>
      <c r="L4632" s="444">
        <f t="shared" ca="1" si="192"/>
        <v>-22340270806213.789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-22340270806213.789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-93084461692.557449</v>
      </c>
      <c r="L4633" s="444">
        <f t="shared" ca="1" si="192"/>
        <v>-22433355267906.348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-22433355267906.348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-93472313616.276443</v>
      </c>
      <c r="L4634" s="444">
        <f t="shared" ca="1" si="192"/>
        <v>-22526827581522.625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-22526827581522.625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-93861781589.677597</v>
      </c>
      <c r="L4635" s="444">
        <f t="shared" ca="1" si="192"/>
        <v>-22620689363112.301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-22620689363112.301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-94252872346.301254</v>
      </c>
      <c r="L4636" s="444">
        <f t="shared" ca="1" si="192"/>
        <v>-22714942235458.602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-22714942235458.602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-94645592647.744171</v>
      </c>
      <c r="L4637" s="444">
        <f t="shared" ca="1" si="192"/>
        <v>-22809587828106.348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-22809587828106.348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-95039949283.776443</v>
      </c>
      <c r="L4638" s="444">
        <f t="shared" ca="1" si="192"/>
        <v>-22904627777390.125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-22904627777390.125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-95435949072.458847</v>
      </c>
      <c r="L4639" s="444">
        <f t="shared" ca="1" si="192"/>
        <v>-23000063726462.582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-23000063726462.582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-95833598860.260757</v>
      </c>
      <c r="L4640" s="444">
        <f t="shared" ca="1" si="192"/>
        <v>-23095897325322.844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-23095897325322.844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-96232905522.178513</v>
      </c>
      <c r="L4641" s="444">
        <f t="shared" ca="1" si="192"/>
        <v>-23192130230845.023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-23192130230845.023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-96633875961.854263</v>
      </c>
      <c r="L4642" s="444">
        <f t="shared" ca="1" si="192"/>
        <v>-23288764106806.879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-23288764106806.879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-97036517111.695328</v>
      </c>
      <c r="L4643" s="444">
        <f t="shared" ca="1" si="192"/>
        <v>-23385800623918.574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-23385800623918.574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-97440835932.994064</v>
      </c>
      <c r="L4644" s="444">
        <f t="shared" ca="1" si="192"/>
        <v>-23483241459851.566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-23483241459851.566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-97846839416.048187</v>
      </c>
      <c r="L4645" s="444">
        <f t="shared" ca="1" si="192"/>
        <v>-23581088299267.613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-23581088299267.613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-98254534580.281723</v>
      </c>
      <c r="L4646" s="444">
        <f t="shared" ca="1" si="192"/>
        <v>-23679342833847.895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-23679342833847.895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-98663928474.366226</v>
      </c>
      <c r="L4647" s="444">
        <f t="shared" ca="1" si="192"/>
        <v>-23778006762322.262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-23778006762322.262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-99075028176.342758</v>
      </c>
      <c r="L4648" s="444">
        <f t="shared" ca="1" si="192"/>
        <v>-23877081790498.605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-23877081790498.605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-99487840793.744186</v>
      </c>
      <c r="L4649" s="444">
        <f t="shared" ca="1" si="192"/>
        <v>-23976569631292.352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-23976569631292.352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-99902373463.718124</v>
      </c>
      <c r="L4650" s="444">
        <f t="shared" ca="1" si="192"/>
        <v>-24076472004756.07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-24076472004756.07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-100318633353.1503</v>
      </c>
      <c r="L4651" s="444">
        <f t="shared" ca="1" si="192"/>
        <v>-24176790638109.219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-24176790638109.219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-100736627658.78841</v>
      </c>
      <c r="L4652" s="444">
        <f t="shared" ca="1" si="192"/>
        <v>-24277527265768.008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-24277527265768.008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-101156363607.3667</v>
      </c>
      <c r="L4653" s="444">
        <f t="shared" ca="1" si="192"/>
        <v>-24378683629375.375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-24378683629375.375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-101577848455.73073</v>
      </c>
      <c r="L4654" s="444">
        <f t="shared" ca="1" si="192"/>
        <v>-24480261477831.105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-24480261477831.105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-102001089490.96294</v>
      </c>
      <c r="L4655" s="444">
        <f t="shared" ca="1" si="192"/>
        <v>-24582262567322.07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-24582262567322.07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-102426094030.50862</v>
      </c>
      <c r="L4656" s="444">
        <f t="shared" ca="1" si="192"/>
        <v>-24684688661352.578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-24684688661352.578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-102852869422.30241</v>
      </c>
      <c r="L4657" s="444">
        <f t="shared" ca="1" si="192"/>
        <v>-24787541530774.879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-24787541530774.879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-103281423044.89532</v>
      </c>
      <c r="L4658" s="444">
        <f t="shared" ca="1" si="192"/>
        <v>-24890822953819.773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-24890822953819.773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-103711762307.58238</v>
      </c>
      <c r="L4659" s="444">
        <f t="shared" ca="1" si="192"/>
        <v>-24994534716127.355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-24994534716127.355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-104143894650.53064</v>
      </c>
      <c r="L4660" s="444">
        <f t="shared" ca="1" si="192"/>
        <v>-25098678610777.887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-25098678610777.887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-104577827544.90787</v>
      </c>
      <c r="L4661" s="444">
        <f t="shared" ca="1" si="192"/>
        <v>-25203256438322.793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-25203256438322.793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-105013568493.01164</v>
      </c>
      <c r="L4662" s="444">
        <f t="shared" ca="1" si="192"/>
        <v>-25308270006815.805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-25308270006815.805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-105451125028.39919</v>
      </c>
      <c r="L4663" s="444">
        <f t="shared" ca="1" si="192"/>
        <v>-25413721131844.203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-25413721131844.203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-105890504716.01752</v>
      </c>
      <c r="L4664" s="444">
        <f t="shared" ca="1" si="192"/>
        <v>-25519611636560.219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-25519611636560.219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-106331715152.33424</v>
      </c>
      <c r="L4665" s="444">
        <f t="shared" ca="1" si="192"/>
        <v>-25625943351712.555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-25625943351712.555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-106774763965.46898</v>
      </c>
      <c r="L4666" s="444">
        <f t="shared" ca="1" si="192"/>
        <v>-25732718115678.023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-25732718115678.023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-107219658815.3251</v>
      </c>
      <c r="L4667" s="444">
        <f t="shared" ca="1" si="192"/>
        <v>-25839937774493.348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-25839937774493.348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-107666407393.72227</v>
      </c>
      <c r="L4668" s="444">
        <f t="shared" ca="1" si="192"/>
        <v>-25947604181887.07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-25947604181887.07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-108115017424.52946</v>
      </c>
      <c r="L4669" s="444">
        <f t="shared" ca="1" si="192"/>
        <v>-26055719199311.602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-26055719199311.602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-108565496663.79834</v>
      </c>
      <c r="L4670" s="444">
        <f t="shared" ca="1" si="192"/>
        <v>-26164284695975.398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-26164284695975.398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-109017852899.89749</v>
      </c>
      <c r="L4671" s="444">
        <f t="shared" ca="1" si="192"/>
        <v>-26273302548875.297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-26273302548875.297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-109472093953.64706</v>
      </c>
      <c r="L4672" s="444">
        <f t="shared" ca="1" si="192"/>
        <v>-26382774642828.945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-26382774642828.945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-109928227678.45393</v>
      </c>
      <c r="L4673" s="444">
        <f t="shared" ca="1" si="192"/>
        <v>-26492702870507.398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-26492702870507.398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-110386261960.44749</v>
      </c>
      <c r="L4674" s="444">
        <f t="shared" ca="1" si="192"/>
        <v>-26603089132467.848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-26603089132467.848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-110846204718.61603</v>
      </c>
      <c r="L4675" s="444">
        <f t="shared" ca="1" si="192"/>
        <v>-26713935337186.465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-26713935337186.465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-111308063904.9436</v>
      </c>
      <c r="L4676" s="444">
        <f t="shared" ca="1" si="192"/>
        <v>-26825243401091.41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-26825243401091.41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-111771847504.54755</v>
      </c>
      <c r="L4677" s="444">
        <f t="shared" ca="1" si="192"/>
        <v>-26937015248595.957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-26937015248595.957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-112237563535.81648</v>
      </c>
      <c r="L4678" s="444">
        <f t="shared" ca="1" si="192"/>
        <v>-27049252812131.773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-27049252812131.773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-112705220050.54906</v>
      </c>
      <c r="L4679" s="444">
        <f t="shared" ca="1" si="192"/>
        <v>-27161958032182.324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-27161958032182.324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-113174825134.09302</v>
      </c>
      <c r="L4680" s="444">
        <f t="shared" ca="1" si="192"/>
        <v>-27275132857316.418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-27275132857316.418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-113646386905.48508</v>
      </c>
      <c r="L4681" s="444">
        <f t="shared" ca="1" si="192"/>
        <v>-27388779244221.902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-27388779244221.902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-114119913517.59126</v>
      </c>
      <c r="L4682" s="444">
        <f t="shared" ca="1" si="192"/>
        <v>-27502899157739.492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-27502899157739.492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-114595413157.24789</v>
      </c>
      <c r="L4683" s="444">
        <f t="shared" ca="1" si="192"/>
        <v>-27617494570896.738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-27617494570896.738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-115072894045.40308</v>
      </c>
      <c r="L4684" s="444">
        <f t="shared" ca="1" si="192"/>
        <v>-27732567464942.141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-27732567464942.141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-115552364437.25891</v>
      </c>
      <c r="L4685" s="444">
        <f t="shared" ca="1" si="192"/>
        <v>-27848119829379.398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-27848119829379.398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-116033832622.41417</v>
      </c>
      <c r="L4686" s="444">
        <f t="shared" ca="1" si="192"/>
        <v>-27964153662001.813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-27964153662001.813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-116517306925.00755</v>
      </c>
      <c r="L4687" s="444">
        <f t="shared" ca="1" si="192"/>
        <v>-28080670968926.82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-28080670968926.82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-117002795703.86177</v>
      </c>
      <c r="L4688" s="444">
        <f t="shared" ca="1" si="192"/>
        <v>-28197673764630.684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-28197673764630.684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-117490307352.62787</v>
      </c>
      <c r="L4689" s="444">
        <f t="shared" ca="1" si="192"/>
        <v>-28315164071983.313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-28315164071983.313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-117979850299.93047</v>
      </c>
      <c r="L4690" s="444">
        <f t="shared" ca="1" si="192"/>
        <v>-28433143922283.242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-28433143922283.242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-118471433009.5135</v>
      </c>
      <c r="L4691" s="444">
        <f t="shared" ca="1" si="192"/>
        <v>-28551615355292.754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-28551615355292.754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-118965063980.38646</v>
      </c>
      <c r="L4692" s="444">
        <f t="shared" ca="1" si="192"/>
        <v>-28670580419273.141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-28670580419273.141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-119460751746.97142</v>
      </c>
      <c r="L4693" s="444">
        <f t="shared" ca="1" si="192"/>
        <v>-28790041171020.113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-28790041171020.113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-119958504879.25049</v>
      </c>
      <c r="L4694" s="444">
        <f t="shared" ca="1" si="192"/>
        <v>-28909999675899.363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-28909999675899.363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-120458331982.91402</v>
      </c>
      <c r="L4695" s="444">
        <f t="shared" ca="1" si="192"/>
        <v>-29030458007882.277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-29030458007882.277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-120960241699.50949</v>
      </c>
      <c r="L4696" s="444">
        <f t="shared" ca="1" si="192"/>
        <v>-29151418249581.785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-29151418249581.785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-121464242706.59077</v>
      </c>
      <c r="L4697" s="444">
        <f t="shared" ca="1" si="192"/>
        <v>-29272882492288.375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-29272882492288.375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-121970343717.86821</v>
      </c>
      <c r="L4698" s="444">
        <f t="shared" ca="1" si="192"/>
        <v>-29394852836006.242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-29394852836006.242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-122478553483.35933</v>
      </c>
      <c r="L4699" s="444">
        <f t="shared" ca="1" si="192"/>
        <v>-29517331389489.602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-29517331389489.602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-122988880789.54001</v>
      </c>
      <c r="L4700" s="444">
        <f t="shared" ca="1" si="192"/>
        <v>-29640320270279.141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-29640320270279.141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-123501334459.49641</v>
      </c>
      <c r="L4701" s="444">
        <f t="shared" ca="1" si="192"/>
        <v>-29763821604738.637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-29763821604738.637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-124015923353.07765</v>
      </c>
      <c r="L4702" s="444">
        <f t="shared" ca="1" si="192"/>
        <v>-29887837528091.715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-29887837528091.715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-124532656367.04881</v>
      </c>
      <c r="L4703" s="444">
        <f t="shared" ca="1" si="192"/>
        <v>-30012370184458.762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-30012370184458.762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-125051542435.24486</v>
      </c>
      <c r="L4704" s="444">
        <f t="shared" ca="1" si="192"/>
        <v>-30137421726894.008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-30137421726894.008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-125572590528.72504</v>
      </c>
      <c r="L4705" s="444">
        <f t="shared" ca="1" si="192"/>
        <v>-30262994317422.734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-30262994317422.734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-126095809655.92805</v>
      </c>
      <c r="L4706" s="444">
        <f t="shared" ca="1" si="192"/>
        <v>-30389090127078.664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-30389090127078.664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-126621208862.82776</v>
      </c>
      <c r="L4707" s="444">
        <f t="shared" ca="1" si="192"/>
        <v>-30515711335941.492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-30515711335941.492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-127148797233.08955</v>
      </c>
      <c r="L4708" s="444">
        <f t="shared" ca="1" si="192"/>
        <v>-30642860133174.582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-30642860133174.582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-127678583888.22742</v>
      </c>
      <c r="L4709" s="444">
        <f t="shared" ca="1" si="192"/>
        <v>-30770538717062.809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-30770538717062.809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-128210577987.7617</v>
      </c>
      <c r="L4710" s="444">
        <f t="shared" ca="1" si="192"/>
        <v>-30898749295050.57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-30898749295050.57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-128744788729.37738</v>
      </c>
      <c r="L4711" s="444">
        <f t="shared" ca="1" si="192"/>
        <v>-31027494083779.949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-31027494083779.949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-129281225349.08311</v>
      </c>
      <c r="L4712" s="444">
        <f t="shared" ca="1" si="192"/>
        <v>-31156775309129.031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-31156775309129.031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-129819897121.37097</v>
      </c>
      <c r="L4713" s="444">
        <f t="shared" ca="1" si="192"/>
        <v>-31286595206250.402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-31286595206250.402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-130360813359.37669</v>
      </c>
      <c r="L4714" s="444">
        <f t="shared" ca="1" si="192"/>
        <v>-31416956019609.777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-31416956019609.777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-130903983415.04074</v>
      </c>
      <c r="L4715" s="444">
        <f t="shared" ca="1" si="192"/>
        <v>-31547860003024.816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-31547860003024.816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-131449416679.27005</v>
      </c>
      <c r="L4716" s="444">
        <f t="shared" ca="1" si="192"/>
        <v>-31679309419704.086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-31679309419704.086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-131997122582.10036</v>
      </c>
      <c r="L4717" s="444">
        <f t="shared" ca="1" si="192"/>
        <v>-31811306542286.188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-31811306542286.188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-132547110592.85912</v>
      </c>
      <c r="L4718" s="444">
        <f t="shared" ca="1" si="192"/>
        <v>-31943853652879.047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-31943853652879.047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-133099390220.32936</v>
      </c>
      <c r="L4719" s="444">
        <f t="shared" ca="1" si="192"/>
        <v>-32076953043099.375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-32076953043099.375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-133653971012.91405</v>
      </c>
      <c r="L4720" s="444">
        <f t="shared" ca="1" si="192"/>
        <v>-32210607014112.289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-32210607014112.289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-134210862558.80122</v>
      </c>
      <c r="L4721" s="444">
        <f t="shared" ca="1" si="192"/>
        <v>-32344817876671.09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-32344817876671.09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-134770074486.12953</v>
      </c>
      <c r="L4722" s="444">
        <f t="shared" ca="1" si="192"/>
        <v>-32479587951157.219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-32479587951157.219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-135331616463.15506</v>
      </c>
      <c r="L4723" s="444">
        <f t="shared" ca="1" si="192"/>
        <v>-32614919567620.375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-32614919567620.375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-135895498198.41821</v>
      </c>
      <c r="L4724" s="444">
        <f t="shared" ca="1" si="192"/>
        <v>-32750815065818.793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-32750815065818.793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-136461729440.91162</v>
      </c>
      <c r="L4725" s="444">
        <f t="shared" ca="1" si="192"/>
        <v>-32887276795259.703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-32887276795259.703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-137030319980.24875</v>
      </c>
      <c r="L4726" s="444">
        <f t="shared" ca="1" si="192"/>
        <v>-33024307115239.953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-33024307115239.953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-137601279646.83313</v>
      </c>
      <c r="L4727" s="444">
        <f t="shared" ca="1" si="192"/>
        <v>-33161908394886.785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-33161908394886.785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-138174618312.02826</v>
      </c>
      <c r="L4728" s="444">
        <f t="shared" ca="1" si="192"/>
        <v>-33300083013198.813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-33300083013198.813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-138750345888.32837</v>
      </c>
      <c r="L4729" s="444">
        <f t="shared" ca="1" si="192"/>
        <v>-33438833359087.141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-33438833359087.141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-139328472329.52975</v>
      </c>
      <c r="L4730" s="444">
        <f t="shared" ca="1" si="192"/>
        <v>-33578161831416.672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-33578161831416.672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-139909007630.9028</v>
      </c>
      <c r="L4731" s="444">
        <f t="shared" ca="1" si="192"/>
        <v>-33718070839047.574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-33718070839047.574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-140491961829.3649</v>
      </c>
      <c r="L4732" s="444">
        <f t="shared" ca="1" si="192"/>
        <v>-33858562800876.938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-33858562800876.938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-141077345003.65393</v>
      </c>
      <c r="L4733" s="444">
        <f t="shared" ca="1" si="192"/>
        <v>-33999640145880.59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-33999640145880.59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-141665167274.50244</v>
      </c>
      <c r="L4734" s="444">
        <f t="shared" ca="1" si="192"/>
        <v>-34141305313155.094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-34141305313155.094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-142255438804.8129</v>
      </c>
      <c r="L4735" s="444">
        <f t="shared" ca="1" si="192"/>
        <v>-34283560751959.906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-34283560751959.906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-142848169799.83295</v>
      </c>
      <c r="L4736" s="444">
        <f t="shared" ca="1" si="192"/>
        <v>-34426408921759.738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-34426408921759.738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-143443370507.33224</v>
      </c>
      <c r="L4737" s="444">
        <f t="shared" ca="1" si="192"/>
        <v>-34569852292267.07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-34569852292267.07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-144041051217.77948</v>
      </c>
      <c r="L4738" s="444">
        <f t="shared" ca="1" si="192"/>
        <v>-34713893343484.852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-34713893343484.852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-144641222264.5202</v>
      </c>
      <c r="L4739" s="444">
        <f t="shared" ca="1" si="192"/>
        <v>-34858534565749.371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-34858534565749.371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-145243894023.95572</v>
      </c>
      <c r="L4740" s="444">
        <f t="shared" ca="1" si="192"/>
        <v>-35003778459773.328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-35003778459773.328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-145849076915.7222</v>
      </c>
      <c r="L4741" s="444">
        <f t="shared" ca="1" si="192"/>
        <v>-35149627536689.051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-35149627536689.051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-146456781402.87103</v>
      </c>
      <c r="L4742" s="444">
        <f t="shared" ca="1" si="192"/>
        <v>-35296084318091.922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-35296084318091.922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-147067017992.04968</v>
      </c>
      <c r="L4743" s="444">
        <f t="shared" ca="1" si="192"/>
        <v>-35443151336083.969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-35443151336083.969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-147679797233.6832</v>
      </c>
      <c r="L4744" s="444">
        <f t="shared" ca="1" si="192"/>
        <v>-35590831133317.648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-35590831133317.648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-148295129722.15686</v>
      </c>
      <c r="L4745" s="444">
        <f t="shared" ca="1" si="192"/>
        <v>-35739126263039.805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-35739126263039.805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-148913026095.99918</v>
      </c>
      <c r="L4746" s="444">
        <f t="shared" ca="1" si="192"/>
        <v>-35888039289135.805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-35888039289135.805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-149533497038.06586</v>
      </c>
      <c r="L4747" s="444">
        <f t="shared" ca="1" si="192"/>
        <v>-36037572786173.867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-36037572786173.867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-150156553275.72446</v>
      </c>
      <c r="L4748" s="444">
        <f t="shared" ca="1" si="192"/>
        <v>-36187729339449.594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-36187729339449.594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-150782205581.03998</v>
      </c>
      <c r="L4749" s="444">
        <f t="shared" ca="1" si="192"/>
        <v>-36338511545030.633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-36338511545030.633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-151410464770.96097</v>
      </c>
      <c r="L4750" s="444">
        <f t="shared" ca="1" si="192"/>
        <v>-36489922009801.594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-36489922009801.594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-152041341707.50665</v>
      </c>
      <c r="L4751" s="444">
        <f t="shared" ca="1" si="192"/>
        <v>-36641963351509.102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-36641963351509.102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-152674847297.95459</v>
      </c>
      <c r="L4752" s="444">
        <f t="shared" ca="1" si="192"/>
        <v>-36794638198807.055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-36794638198807.055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-153310992495.02939</v>
      </c>
      <c r="L4753" s="444">
        <f t="shared" ca="1" si="192"/>
        <v>-36947949191302.086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-36947949191302.086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-153949788297.09201</v>
      </c>
      <c r="L4754" s="444">
        <f t="shared" ca="1" si="192"/>
        <v>-37101898979599.18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-37101898979599.18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-154591245748.32993</v>
      </c>
      <c r="L4755" s="444">
        <f t="shared" ca="1" si="192"/>
        <v>-37256490225347.508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-37256490225347.508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-155235375938.94794</v>
      </c>
      <c r="L4756" s="444">
        <f t="shared" ca="1" si="192"/>
        <v>-37411725601286.453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-37411725601286.453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-155882190005.36023</v>
      </c>
      <c r="L4757" s="444">
        <f t="shared" ca="1" si="192"/>
        <v>-37567607791291.813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-37567607791291.813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-156531699130.38254</v>
      </c>
      <c r="L4758" s="444">
        <f t="shared" ca="1" si="192"/>
        <v>-37724139490422.195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-37724139490422.195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-157183914543.42581</v>
      </c>
      <c r="L4759" s="444">
        <f t="shared" ca="1" si="192"/>
        <v>-37881323404965.625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-37881323404965.625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-157838847520.69009</v>
      </c>
      <c r="L4760" s="444">
        <f t="shared" ca="1" si="192"/>
        <v>-38039162252486.313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-38039162252486.313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-158496509385.35962</v>
      </c>
      <c r="L4761" s="444">
        <f t="shared" ca="1" si="192"/>
        <v>-38197658761871.672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-38197658761871.672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-159156911507.79865</v>
      </c>
      <c r="L4762" s="444">
        <f t="shared" ca="1" si="192"/>
        <v>-38356815673379.469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-38356815673379.469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-159820065305.74777</v>
      </c>
      <c r="L4763" s="444">
        <f t="shared" ca="1" si="192"/>
        <v>-38516635738685.219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-38516635738685.219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-160485982244.52173</v>
      </c>
      <c r="L4764" s="444">
        <f t="shared" ca="1" si="192"/>
        <v>-38677121720929.742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-38677121720929.742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-161154673837.20724</v>
      </c>
      <c r="L4765" s="444">
        <f t="shared" ca="1" si="192"/>
        <v>-38838276394766.953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-38838276394766.953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-161826151644.8623</v>
      </c>
      <c r="L4766" s="444">
        <f t="shared" ca="1" si="192"/>
        <v>-39000102546411.813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-39000102546411.813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-162500427276.71588</v>
      </c>
      <c r="L4767" s="444">
        <f t="shared" ca="1" si="192"/>
        <v>-39162602973688.531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-39162602973688.531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-163177512390.36887</v>
      </c>
      <c r="L4768" s="444">
        <f t="shared" ca="1" si="192"/>
        <v>-39325780486078.898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-39325780486078.898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-163857418691.99542</v>
      </c>
      <c r="L4769" s="444">
        <f t="shared" ca="1" si="192"/>
        <v>-39489637904770.891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-39489637904770.891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-164540157936.54538</v>
      </c>
      <c r="L4770" s="444">
        <f t="shared" ca="1" si="192"/>
        <v>-39654178062707.438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-39654178062707.438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-165225741927.94766</v>
      </c>
      <c r="L4771" s="444">
        <f t="shared" ca="1" si="192"/>
        <v>-39819403804635.383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-39819403804635.383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-165914182519.31409</v>
      </c>
      <c r="L4772" s="444">
        <f t="shared" ca="1" si="192"/>
        <v>-39985317987154.695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-39985317987154.695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-166605491613.14456</v>
      </c>
      <c r="L4773" s="444">
        <f t="shared" ca="1" si="192"/>
        <v>-40151923478767.844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-40151923478767.844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-167299681161.53268</v>
      </c>
      <c r="L4774" s="444">
        <f t="shared" ca="1" si="192"/>
        <v>-40319223159929.375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-40319223159929.375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-167996763166.37241</v>
      </c>
      <c r="L4775" s="444">
        <f t="shared" ca="1" si="192"/>
        <v>-40487219923095.75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-40487219923095.75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-168696749679.56561</v>
      </c>
      <c r="L4776" s="444">
        <f t="shared" ca="1" si="192"/>
        <v>-40655916672775.313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-40655916672775.313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-169399652803.23047</v>
      </c>
      <c r="L4777" s="444">
        <f t="shared" ca="1" si="192"/>
        <v>-40825316325578.547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-40825316325578.547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-170105484689.91061</v>
      </c>
      <c r="L4778" s="444">
        <f t="shared" ca="1" si="192"/>
        <v>-40995421810268.461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-40995421810268.461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-170814257542.78525</v>
      </c>
      <c r="L4779" s="444">
        <f t="shared" ca="1" si="192"/>
        <v>-41166236067811.25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-41166236067811.25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-171525983615.88022</v>
      </c>
      <c r="L4780" s="444">
        <f t="shared" ca="1" si="192"/>
        <v>-41337762051427.133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-41337762051427.133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-172240675214.27972</v>
      </c>
      <c r="L4781" s="444">
        <f t="shared" ca="1" si="192"/>
        <v>-41510002726641.414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-41510002726641.414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-172958344694.33923</v>
      </c>
      <c r="L4782" s="444">
        <f t="shared" ca="1" si="192"/>
        <v>-41682961071335.75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-41682961071335.75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-173679004463.89896</v>
      </c>
      <c r="L4783" s="444">
        <f t="shared" ca="1" si="192"/>
        <v>-41856640075799.648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-41856640075799.648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-174402666982.49854</v>
      </c>
      <c r="L4784" s="444">
        <f t="shared" ca="1" si="192"/>
        <v>-42031042742782.148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-42031042742782.148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-175129344761.59229</v>
      </c>
      <c r="L4785" s="444">
        <f t="shared" ca="1" si="192"/>
        <v>-42206172087543.742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-42206172087543.742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-175859050364.76559</v>
      </c>
      <c r="L4786" s="444">
        <f t="shared" ca="1" si="192"/>
        <v>-42382031137908.508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-42382031137908.508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-176591796407.95212</v>
      </c>
      <c r="L4787" s="444">
        <f t="shared" ca="1" si="192"/>
        <v>-42558622934316.461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-42558622934316.461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-177327595559.65192</v>
      </c>
      <c r="L4788" s="444">
        <f t="shared" ca="1" si="192"/>
        <v>-42735950529876.109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-42735950529876.109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-178066460541.15045</v>
      </c>
      <c r="L4789" s="444">
        <f t="shared" ca="1" si="192"/>
        <v>-42914016990417.258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-42914016990417.258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-178808404126.73859</v>
      </c>
      <c r="L4790" s="444">
        <f t="shared" ca="1" si="192"/>
        <v>-43092825394544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-43092825394544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-179553439143.93332</v>
      </c>
      <c r="L4791" s="444">
        <f t="shared" ca="1" si="192"/>
        <v>-43272378833687.93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-43272378833687.93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-180301578473.69971</v>
      </c>
      <c r="L4792" s="444">
        <f t="shared" ca="1" si="192"/>
        <v>-43452680412161.633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-43452680412161.633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-181052835050.67346</v>
      </c>
      <c r="L4793" s="444">
        <f t="shared" ca="1" si="192"/>
        <v>-43633733247212.305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-43633733247212.305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-181807221863.38461</v>
      </c>
      <c r="L4794" s="444">
        <f t="shared" ca="1" si="192"/>
        <v>-43815540469075.688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-43815540469075.688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-182564751954.48203</v>
      </c>
      <c r="L4795" s="444">
        <f t="shared" ca="1" si="192"/>
        <v>-43998105221030.172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-43998105221030.172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-183325438420.95905</v>
      </c>
      <c r="L4796" s="444">
        <f t="shared" ca="1" si="192"/>
        <v>-44181430659451.133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-44181430659451.133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-184089294414.37973</v>
      </c>
      <c r="L4797" s="444">
        <f t="shared" ca="1" si="192"/>
        <v>-44365519953865.516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-44365519953865.516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-184856333141.10632</v>
      </c>
      <c r="L4798" s="444">
        <f t="shared" ca="1" si="192"/>
        <v>-44550376287006.625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-44550376287006.625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-185626567862.52759</v>
      </c>
      <c r="L4799" s="444">
        <f t="shared" ca="1" si="192"/>
        <v>-44736002854869.156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-44736002854869.156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-186400011895.28815</v>
      </c>
      <c r="L4800" s="444">
        <f t="shared" ca="1" si="192"/>
        <v>-44922402866764.445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-44922402866764.445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-187176678611.51852</v>
      </c>
      <c r="L4801" s="444">
        <f t="shared" ca="1" si="192"/>
        <v>-45109579545375.961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-45109579545375.961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-187956581439.0665</v>
      </c>
      <c r="L4802" s="444">
        <f t="shared" ca="1" si="192"/>
        <v>-45297536126815.031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-45297536126815.031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-188739733861.72931</v>
      </c>
      <c r="L4803" s="444">
        <f t="shared" ca="1" si="192"/>
        <v>-45486275860676.758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-45486275860676.758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-189526149419.48648</v>
      </c>
      <c r="L4804" s="444">
        <f t="shared" ca="1" si="192"/>
        <v>-45675802010096.242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-45675802010096.242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-190315841708.73434</v>
      </c>
      <c r="L4805" s="444">
        <f t="shared" ca="1" si="192"/>
        <v>-45866117851804.977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-45866117851804.977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-191108824382.52072</v>
      </c>
      <c r="L4806" s="444">
        <f t="shared" ca="1" si="192"/>
        <v>-46057226676187.5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-46057226676187.5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-191905111150.78125</v>
      </c>
      <c r="L4807" s="444">
        <f t="shared" ca="1" si="192"/>
        <v>-46249131787338.281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-46249131787338.281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-192704715780.57617</v>
      </c>
      <c r="L4808" s="444">
        <f t="shared" ca="1" si="192"/>
        <v>-46441836503118.859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-46441836503118.859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-193507652096.32858</v>
      </c>
      <c r="L4809" s="444">
        <f t="shared" ca="1" si="192"/>
        <v>-46635344155215.188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-46635344155215.188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-194313933980.06329</v>
      </c>
      <c r="L4810" s="444">
        <f t="shared" ca="1" si="192"/>
        <v>-46829658089195.25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-46829658089195.25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-195123575371.64688</v>
      </c>
      <c r="L4811" s="444">
        <f t="shared" ca="1" si="192"/>
        <v>-47024781664566.898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-47024781664566.898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-195936590269.02875</v>
      </c>
      <c r="L4812" s="444">
        <f t="shared" ca="1" si="192"/>
        <v>-47220718254835.93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-47220718254835.93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-196752992728.48303</v>
      </c>
      <c r="L4813" s="444">
        <f t="shared" ca="1" si="192"/>
        <v>-47417471247564.414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-47417471247564.414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-197572796864.85172</v>
      </c>
      <c r="L4814" s="444">
        <f t="shared" ca="1" si="192"/>
        <v>-47615044044429.266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-47615044044429.266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-198396016851.7886</v>
      </c>
      <c r="L4815" s="444">
        <f t="shared" ca="1" si="192"/>
        <v>-47813440061281.055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-47813440061281.055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-199222666922.00439</v>
      </c>
      <c r="L4816" s="444">
        <f t="shared" ca="1" si="192"/>
        <v>-48012662728203.063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-48012662728203.063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-200052761367.51276</v>
      </c>
      <c r="L4817" s="444">
        <f t="shared" ca="1" si="192"/>
        <v>-48212715489570.578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-48212715489570.578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-200886314539.87741</v>
      </c>
      <c r="L4818" s="444">
        <f t="shared" ca="1" si="192"/>
        <v>-48413601804110.453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-48413601804110.453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-201723340850.46021</v>
      </c>
      <c r="L4819" s="444">
        <f t="shared" ca="1" si="192"/>
        <v>-48615325144960.914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-48615325144960.914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-202563854770.67047</v>
      </c>
      <c r="L4820" s="444">
        <f t="shared" ca="1" si="192"/>
        <v>-48817888999731.586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-48817888999731.586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-203407870832.21494</v>
      </c>
      <c r="L4821" s="444">
        <f t="shared" ca="1" si="192"/>
        <v>-49021296870563.805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-49021296870563.805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-204255403627.34918</v>
      </c>
      <c r="L4822" s="444">
        <f t="shared" ca="1" si="192"/>
        <v>-49225552274191.156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-49225552274191.156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-205106467809.12982</v>
      </c>
      <c r="L4823" s="444">
        <f t="shared" ca="1" si="192"/>
        <v>-49430658742000.289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-49430658742000.289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-205961078091.66788</v>
      </c>
      <c r="L4824" s="444">
        <f t="shared" ca="1" si="192"/>
        <v>-49636619820091.953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-49636619820091.953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-206819249250.38315</v>
      </c>
      <c r="L4825" s="444">
        <f t="shared" ca="1" si="192"/>
        <v>-49843439069342.336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-49843439069342.336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-207680996122.25974</v>
      </c>
      <c r="L4826" s="444">
        <f t="shared" ca="1" si="192"/>
        <v>-50051120065464.594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-50051120065464.594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-208546333606.10248</v>
      </c>
      <c r="L4827" s="444">
        <f t="shared" ca="1" si="192"/>
        <v>-50259666399070.695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-50259666399070.695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-209415276662.79456</v>
      </c>
      <c r="L4828" s="444">
        <f t="shared" ca="1" si="192"/>
        <v>-50469081675733.492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-50469081675733.492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-210287840315.55621</v>
      </c>
      <c r="L4829" s="444">
        <f t="shared" ca="1" si="192"/>
        <v>-50679369516049.047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-50679369516049.047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-211164039650.20435</v>
      </c>
      <c r="L4830" s="444">
        <f t="shared" ca="1" si="192"/>
        <v>-50890533555699.25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-50890533555699.25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-212043889815.41354</v>
      </c>
      <c r="L4831" s="444">
        <f t="shared" ca="1" si="192"/>
        <v>-51102577445514.664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-51102577445514.664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-212927406022.97775</v>
      </c>
      <c r="L4832" s="444">
        <f t="shared" ca="1" si="192"/>
        <v>-51315504851537.641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-51315504851537.641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-213814603548.07349</v>
      </c>
      <c r="L4833" s="444">
        <f t="shared" ca="1" si="192"/>
        <v>-51529319455085.711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-51529319455085.711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-214705497729.5238</v>
      </c>
      <c r="L4834" s="444">
        <f t="shared" ca="1" si="192"/>
        <v>-51744024952815.234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-51744024952815.234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-215600103970.06348</v>
      </c>
      <c r="L4835" s="444">
        <f t="shared" ca="1" si="192"/>
        <v>-51959625056785.297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-51959625056785.297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-216498437736.60541</v>
      </c>
      <c r="L4836" s="444">
        <f t="shared" ca="1" si="192"/>
        <v>-52176123494521.898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-52176123494521.898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-217400514560.5079</v>
      </c>
      <c r="L4837" s="444">
        <f t="shared" ca="1" si="192"/>
        <v>-52393524009082.406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-52393524009082.406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-218306350037.84335</v>
      </c>
      <c r="L4838" s="444">
        <f t="shared" ca="1" si="192"/>
        <v>-52611830359120.25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-52611830359120.25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-219215959829.66769</v>
      </c>
      <c r="L4839" s="444">
        <f t="shared" ca="1" si="192"/>
        <v>-52831046318949.914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-52831046318949.914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-220129359662.29132</v>
      </c>
      <c r="L4840" s="444">
        <f t="shared" ca="1" si="192"/>
        <v>-53051175678612.203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-53051175678612.203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-221046565327.55084</v>
      </c>
      <c r="L4841" s="444">
        <f t="shared" ca="1" si="192"/>
        <v>-53272222243939.758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-53272222243939.758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-221967592683.08231</v>
      </c>
      <c r="L4842" s="444">
        <f t="shared" ca="1" si="192"/>
        <v>-53494189836622.844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-53494189836622.844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-222892457652.59518</v>
      </c>
      <c r="L4843" s="444">
        <f t="shared" ca="1" si="192"/>
        <v>-53717082294275.438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-53717082294275.438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-223821176226.14764</v>
      </c>
      <c r="L4844" s="444">
        <f t="shared" ca="1" si="192"/>
        <v>-53940903470501.586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-53940903470501.586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-224753764460.42328</v>
      </c>
      <c r="L4845" s="444">
        <f t="shared" ca="1" si="192"/>
        <v>-54165657234962.008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-54165657234962.008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-225690238479.00836</v>
      </c>
      <c r="L4846" s="444">
        <f t="shared" ca="1" si="192"/>
        <v>-54391347473441.016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-54391347473441.016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-226630614472.6709</v>
      </c>
      <c r="L4847" s="444">
        <f t="shared" ca="1" si="192"/>
        <v>-54617978087913.688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-54617978087913.688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-227574908699.64035</v>
      </c>
      <c r="L4848" s="444">
        <f t="shared" ca="1" si="192"/>
        <v>-54845552996613.328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-54845552996613.328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-228523137485.88885</v>
      </c>
      <c r="L4849" s="444">
        <f t="shared" ca="1" si="192"/>
        <v>-55074076134099.219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-55074076134099.219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-229475317225.41342</v>
      </c>
      <c r="L4850" s="444">
        <f t="shared" ca="1" si="192"/>
        <v>-55303551451324.633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-55303551451324.633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-230431464380.51929</v>
      </c>
      <c r="L4851" s="444">
        <f t="shared" ca="1" si="192"/>
        <v>-55533982915705.148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-55533982915705.148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-231391595482.10477</v>
      </c>
      <c r="L4852" s="444">
        <f t="shared" ca="1" si="192"/>
        <v>-55765374511187.25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-55765374511187.25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-232355727129.94687</v>
      </c>
      <c r="L4853" s="444">
        <f t="shared" ref="L4853:L5107" ca="1" si="197">I4853-J4853+K4853</f>
        <v>-55997730238317.195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-55997730238317.195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-233323875992.98831</v>
      </c>
      <c r="L4854" s="444">
        <f t="shared" ca="1" si="197"/>
        <v>-56231054114310.188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-56231054114310.188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-234296058809.62576</v>
      </c>
      <c r="L4855" s="444">
        <f t="shared" ca="1" si="197"/>
        <v>-56465350173119.813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-56465350173119.813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-235272292387.99924</v>
      </c>
      <c r="L4856" s="444">
        <f t="shared" ca="1" si="197"/>
        <v>-56700622465507.813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-56700622465507.813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-236252593606.28256</v>
      </c>
      <c r="L4857" s="444">
        <f t="shared" ca="1" si="197"/>
        <v>-56936875059114.094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-56936875059114.094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-237236979412.97543</v>
      </c>
      <c r="L4858" s="444">
        <f t="shared" ca="1" si="197"/>
        <v>-57174112038527.07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-57174112038527.07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-238225466827.19614</v>
      </c>
      <c r="L4859" s="444">
        <f t="shared" ca="1" si="197"/>
        <v>-57412337505354.266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-57412337505354.266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-239218072938.9761</v>
      </c>
      <c r="L4860" s="444">
        <f t="shared" ca="1" si="197"/>
        <v>-57651555578293.242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-57651555578293.242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-240214814909.55518</v>
      </c>
      <c r="L4861" s="444">
        <f t="shared" ca="1" si="197"/>
        <v>-57891770393202.797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-57891770393202.797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-241215709971.67831</v>
      </c>
      <c r="L4862" s="444">
        <f t="shared" ca="1" si="197"/>
        <v>-58132986103174.477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-58132986103174.477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-242220775429.89365</v>
      </c>
      <c r="L4863" s="444">
        <f t="shared" ca="1" si="197"/>
        <v>-58375206878604.367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-58375206878604.367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-243230028660.8515</v>
      </c>
      <c r="L4864" s="444">
        <f t="shared" ca="1" si="197"/>
        <v>-58618436907265.219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-58618436907265.219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-244243487113.60507</v>
      </c>
      <c r="L4865" s="444">
        <f t="shared" ca="1" si="197"/>
        <v>-58862680394378.82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-58862680394378.82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-245261168309.91174</v>
      </c>
      <c r="L4866" s="444">
        <f t="shared" ca="1" si="197"/>
        <v>-59107941562688.734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-59107941562688.734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-246283089844.53638</v>
      </c>
      <c r="L4867" s="444">
        <f t="shared" ca="1" si="197"/>
        <v>-59354224652533.273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-59354224652533.273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-247309269385.5553</v>
      </c>
      <c r="L4868" s="444">
        <f t="shared" ca="1" si="197"/>
        <v>-59601533921918.828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-59601533921918.828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-248339724674.66177</v>
      </c>
      <c r="L4869" s="444">
        <f t="shared" ca="1" si="197"/>
        <v>-59849873646593.492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-59849873646593.492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-249374473527.47287</v>
      </c>
      <c r="L4870" s="444">
        <f t="shared" ca="1" si="197"/>
        <v>-60099248120120.969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-60099248120120.969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-250413533833.83737</v>
      </c>
      <c r="L4871" s="444">
        <f t="shared" ca="1" si="197"/>
        <v>-60349661653954.805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-60349661653954.805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-251456923558.14499</v>
      </c>
      <c r="L4872" s="444">
        <f t="shared" ca="1" si="197"/>
        <v>-60601118577512.953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-60601118577512.953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-252504660739.6373</v>
      </c>
      <c r="L4873" s="444">
        <f t="shared" ca="1" si="197"/>
        <v>-60853623238252.594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-60853623238252.594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-253556763492.71915</v>
      </c>
      <c r="L4874" s="444">
        <f t="shared" ca="1" si="197"/>
        <v>-61107180001745.313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-61107180001745.313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-254613250007.27213</v>
      </c>
      <c r="L4875" s="444">
        <f t="shared" ca="1" si="197"/>
        <v>-61361793251752.586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-61361793251752.586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-255674138548.96912</v>
      </c>
      <c r="L4876" s="444">
        <f t="shared" ca="1" si="197"/>
        <v>-61617467390301.555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-61617467390301.555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-256739447459.58981</v>
      </c>
      <c r="L4877" s="444">
        <f t="shared" ca="1" si="197"/>
        <v>-61874206837761.141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-61874206837761.141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-257809195157.33807</v>
      </c>
      <c r="L4878" s="444">
        <f t="shared" ca="1" si="197"/>
        <v>-62132016032918.477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-62132016032918.477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-258883400137.16034</v>
      </c>
      <c r="L4879" s="444">
        <f t="shared" ca="1" si="197"/>
        <v>-62390899433055.641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-62390899433055.641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-259962080971.06516</v>
      </c>
      <c r="L4880" s="444">
        <f t="shared" ca="1" si="197"/>
        <v>-62650861514026.703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-62650861514026.703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-261045256308.44455</v>
      </c>
      <c r="L4881" s="444">
        <f t="shared" ca="1" si="197"/>
        <v>-62911906770335.148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-62911906770335.148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-262132944876.39645</v>
      </c>
      <c r="L4882" s="444">
        <f t="shared" ca="1" si="197"/>
        <v>-63174039715211.547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-63174039715211.547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-263225165480.0481</v>
      </c>
      <c r="L4883" s="444">
        <f t="shared" ca="1" si="197"/>
        <v>-63437264880691.594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-63437264880691.594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-264321937002.88162</v>
      </c>
      <c r="L4884" s="444">
        <f t="shared" ca="1" si="197"/>
        <v>-63701586817694.477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-63701586817694.477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-265423278407.0603</v>
      </c>
      <c r="L4885" s="444">
        <f t="shared" ca="1" si="197"/>
        <v>-63967010096101.539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-63967010096101.539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-266529208733.75641</v>
      </c>
      <c r="L4886" s="444">
        <f t="shared" ca="1" si="197"/>
        <v>-64233539304835.297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-64233539304835.297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-267639747103.48041</v>
      </c>
      <c r="L4887" s="444">
        <f t="shared" ca="1" si="197"/>
        <v>-64501179051938.773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-64501179051938.773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-268754912716.41156</v>
      </c>
      <c r="L4888" s="444">
        <f t="shared" ca="1" si="197"/>
        <v>-64769933964655.188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-64769933964655.188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-269874724852.72995</v>
      </c>
      <c r="L4889" s="444">
        <f t="shared" ca="1" si="197"/>
        <v>-65039808689507.914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-65039808689507.914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-270999202872.94968</v>
      </c>
      <c r="L4890" s="444">
        <f t="shared" ca="1" si="197"/>
        <v>-65310807892380.867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-65310807892380.867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-272128366218.25363</v>
      </c>
      <c r="L4891" s="444">
        <f t="shared" ca="1" si="197"/>
        <v>-65582936258599.117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-65582936258599.117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-273262234410.82968</v>
      </c>
      <c r="L4892" s="444">
        <f t="shared" ca="1" si="197"/>
        <v>-65856198493009.945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-65856198493009.945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-274400827054.2081</v>
      </c>
      <c r="L4893" s="444">
        <f t="shared" ca="1" si="197"/>
        <v>-66130599320064.156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-66130599320064.156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-275544163833.60071</v>
      </c>
      <c r="L4894" s="444">
        <f t="shared" ca="1" si="197"/>
        <v>-66406143483897.758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-66406143483897.758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-276692264516.24066</v>
      </c>
      <c r="L4895" s="444">
        <f t="shared" ca="1" si="197"/>
        <v>-66682835748414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-66682835748414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-277845148951.72504</v>
      </c>
      <c r="L4896" s="444">
        <f t="shared" ca="1" si="197"/>
        <v>-66960680897365.727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-66960680897365.727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-279002837072.35718</v>
      </c>
      <c r="L4897" s="444">
        <f t="shared" ca="1" si="197"/>
        <v>-67239683734438.086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-67239683734438.086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-280165348893.492</v>
      </c>
      <c r="L4898" s="444">
        <f t="shared" ca="1" si="197"/>
        <v>-67519849083331.578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-67519849083331.578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-281332704513.88159</v>
      </c>
      <c r="L4899" s="444">
        <f t="shared" ca="1" si="197"/>
        <v>-67801181787845.461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-67801181787845.461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-282504924116.02271</v>
      </c>
      <c r="L4900" s="444">
        <f t="shared" ca="1" si="197"/>
        <v>-68083686711961.484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-68083686711961.484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-283682027966.50616</v>
      </c>
      <c r="L4901" s="444">
        <f t="shared" ca="1" si="197"/>
        <v>-68367368739927.992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-68367368739927.992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-284864036416.36658</v>
      </c>
      <c r="L4902" s="444">
        <f t="shared" ca="1" si="197"/>
        <v>-68652232776344.359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-68652232776344.359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-286050969901.43488</v>
      </c>
      <c r="L4903" s="444">
        <f t="shared" ca="1" si="197"/>
        <v>-68938283746245.797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-68938283746245.797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-287242848942.6908</v>
      </c>
      <c r="L4904" s="444">
        <f t="shared" ca="1" si="197"/>
        <v>-69225526595188.484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-69225526595188.484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-288439694146.61865</v>
      </c>
      <c r="L4905" s="444">
        <f t="shared" ca="1" si="197"/>
        <v>-69513966289335.102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-69513966289335.102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-289641526205.56293</v>
      </c>
      <c r="L4906" s="444">
        <f t="shared" ca="1" si="197"/>
        <v>-69803607815540.664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-69803607815540.664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-290848365898.08612</v>
      </c>
      <c r="L4907" s="444">
        <f t="shared" ca="1" si="197"/>
        <v>-70094456181438.75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-70094456181438.75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-292060234089.32813</v>
      </c>
      <c r="L4908" s="444">
        <f t="shared" ca="1" si="197"/>
        <v>-70386516415528.078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-70386516415528.078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-293277151731.367</v>
      </c>
      <c r="L4909" s="444">
        <f t="shared" ca="1" si="197"/>
        <v>-70679793567259.438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-70679793567259.438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-294499139863.58099</v>
      </c>
      <c r="L4910" s="444">
        <f t="shared" ca="1" si="197"/>
        <v>-70974292707123.016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-70974292707123.016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-295726219613.01257</v>
      </c>
      <c r="L4911" s="444">
        <f t="shared" ca="1" si="197"/>
        <v>-71270018926736.031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-71270018926736.031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-296958412194.73346</v>
      </c>
      <c r="L4912" s="444">
        <f t="shared" ca="1" si="197"/>
        <v>-71566977338930.766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-71566977338930.766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-298195738912.21155</v>
      </c>
      <c r="L4913" s="444">
        <f t="shared" ca="1" si="197"/>
        <v>-71865173077842.984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-71865173077842.984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-299438221157.67908</v>
      </c>
      <c r="L4914" s="444">
        <f t="shared" ca="1" si="197"/>
        <v>-72164611299000.656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-72164611299000.656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-300685880412.50275</v>
      </c>
      <c r="L4915" s="444">
        <f t="shared" ca="1" si="197"/>
        <v>-72465297179413.156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-72465297179413.156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-301938738247.55481</v>
      </c>
      <c r="L4916" s="444">
        <f t="shared" ca="1" si="197"/>
        <v>-72767235917660.719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-72767235917660.719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-303196816323.5863</v>
      </c>
      <c r="L4917" s="444">
        <f t="shared" ca="1" si="197"/>
        <v>-73070432733984.313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-73070432733984.313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-304460136391.60132</v>
      </c>
      <c r="L4918" s="444">
        <f t="shared" ca="1" si="197"/>
        <v>-73374892870375.906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-73374892870375.906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-305728720293.23291</v>
      </c>
      <c r="L4919" s="444">
        <f t="shared" ca="1" si="197"/>
        <v>-73680621590669.141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-73680621590669.141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-307002589961.1214</v>
      </c>
      <c r="L4920" s="444">
        <f t="shared" ca="1" si="197"/>
        <v>-73987624180630.266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-73987624180630.266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-308281767419.29279</v>
      </c>
      <c r="L4921" s="444">
        <f t="shared" ca="1" si="197"/>
        <v>-74295905948049.563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-74295905948049.563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-309566274783.53986</v>
      </c>
      <c r="L4922" s="444">
        <f t="shared" ca="1" si="197"/>
        <v>-74605472222833.109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-74605472222833.109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-310856134261.80463</v>
      </c>
      <c r="L4923" s="444">
        <f t="shared" ca="1" si="197"/>
        <v>-74916328357094.906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-74916328357094.906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-312151368154.56213</v>
      </c>
      <c r="L4924" s="444">
        <f t="shared" ca="1" si="197"/>
        <v>-75228479725249.469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-75228479725249.469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-313451998855.20612</v>
      </c>
      <c r="L4925" s="444">
        <f t="shared" ca="1" si="197"/>
        <v>-75541931724104.672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-75541931724104.672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-314758048850.43616</v>
      </c>
      <c r="L4926" s="444">
        <f t="shared" ca="1" si="197"/>
        <v>-75856689772955.109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-75856689772955.109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-316069540720.6463</v>
      </c>
      <c r="L4927" s="444">
        <f t="shared" ca="1" si="197"/>
        <v>-76172759313675.75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-76172759313675.75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-317386497140.31561</v>
      </c>
      <c r="L4928" s="444">
        <f t="shared" ca="1" si="197"/>
        <v>-76490145810816.063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-76490145810816.063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-318708940878.40027</v>
      </c>
      <c r="L4929" s="444">
        <f t="shared" ca="1" si="197"/>
        <v>-76808854751694.469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-76808854751694.469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-320036894798.72693</v>
      </c>
      <c r="L4930" s="444">
        <f t="shared" ca="1" si="197"/>
        <v>-77128891646493.203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-77128891646493.203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-321370381860.38837</v>
      </c>
      <c r="L4931" s="444">
        <f t="shared" ca="1" si="197"/>
        <v>-77450262028353.594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-77450262028353.594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-322709425118.13995</v>
      </c>
      <c r="L4932" s="444">
        <f t="shared" ca="1" si="197"/>
        <v>-77772971453471.734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-77772971453471.734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-324054047722.79889</v>
      </c>
      <c r="L4933" s="444">
        <f t="shared" ca="1" si="197"/>
        <v>-78097025501194.531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-78097025501194.531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-325404272921.64386</v>
      </c>
      <c r="L4934" s="444">
        <f t="shared" ca="1" si="197"/>
        <v>-78422429774116.172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-78422429774116.172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-326760124058.81738</v>
      </c>
      <c r="L4935" s="444">
        <f t="shared" ca="1" si="197"/>
        <v>-78749189898174.984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-78749189898174.984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-328121624575.72913</v>
      </c>
      <c r="L4936" s="444">
        <f t="shared" ca="1" si="197"/>
        <v>-79077311522750.719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-79077311522750.719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-329488798011.4613</v>
      </c>
      <c r="L4937" s="444">
        <f t="shared" ca="1" si="197"/>
        <v>-79406800320762.188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-79406800320762.188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-330861668003.17578</v>
      </c>
      <c r="L4938" s="444">
        <f t="shared" ca="1" si="197"/>
        <v>-79737661988765.359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-79737661988765.359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-332240258286.52234</v>
      </c>
      <c r="L4939" s="444">
        <f t="shared" ca="1" si="197"/>
        <v>-80069902247051.875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-80069902247051.875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-333624592696.0495</v>
      </c>
      <c r="L4940" s="444">
        <f t="shared" ca="1" si="197"/>
        <v>-80403526839747.922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-80403526839747.922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-335014695165.61633</v>
      </c>
      <c r="L4941" s="444">
        <f t="shared" ca="1" si="197"/>
        <v>-80738541534913.531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-80738541534913.531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-336410589728.8064</v>
      </c>
      <c r="L4942" s="444">
        <f t="shared" ca="1" si="197"/>
        <v>-81074952124642.344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-81074952124642.344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-337812300519.34308</v>
      </c>
      <c r="L4943" s="444">
        <f t="shared" ca="1" si="197"/>
        <v>-81412764425161.688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-81412764425161.688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-339219851771.50702</v>
      </c>
      <c r="L4944" s="444">
        <f t="shared" ca="1" si="197"/>
        <v>-81751984276933.188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-81751984276933.188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-340633267820.55493</v>
      </c>
      <c r="L4945" s="444">
        <f t="shared" ca="1" si="197"/>
        <v>-82092617544753.75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-82092617544753.75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-342052573103.14063</v>
      </c>
      <c r="L4946" s="444">
        <f t="shared" ca="1" si="197"/>
        <v>-82434670117856.891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-82434670117856.891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-343477792157.73706</v>
      </c>
      <c r="L4947" s="444">
        <f t="shared" ca="1" si="197"/>
        <v>-82778147910014.625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-82778147910014.625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-344908949625.06091</v>
      </c>
      <c r="L4948" s="444">
        <f t="shared" ca="1" si="197"/>
        <v>-83123056859639.688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-83123056859639.688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-346346070248.49872</v>
      </c>
      <c r="L4949" s="444">
        <f t="shared" ca="1" si="197"/>
        <v>-83469402929888.188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-83469402929888.188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-347789178874.53412</v>
      </c>
      <c r="L4950" s="444">
        <f t="shared" ca="1" si="197"/>
        <v>-83817192108762.719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-83817192108762.719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-349238300453.17798</v>
      </c>
      <c r="L4951" s="444">
        <f t="shared" ca="1" si="197"/>
        <v>-84166430409215.891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-84166430409215.891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-350693460038.39954</v>
      </c>
      <c r="L4952" s="444">
        <f t="shared" ca="1" si="197"/>
        <v>-84517123869254.297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-84517123869254.297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-352154682788.55957</v>
      </c>
      <c r="L4953" s="444">
        <f t="shared" ca="1" si="197"/>
        <v>-84869278552042.859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-84869278552042.859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-353621993966.84521</v>
      </c>
      <c r="L4954" s="444">
        <f t="shared" ca="1" si="197"/>
        <v>-85222900546009.703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-85222900546009.703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-355095418941.70709</v>
      </c>
      <c r="L4955" s="444">
        <f t="shared" ca="1" si="197"/>
        <v>-85577995964951.406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-85577995964951.406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-356574983187.29755</v>
      </c>
      <c r="L4956" s="444">
        <f t="shared" ca="1" si="197"/>
        <v>-85934570948138.703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-85934570948138.703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-358060712283.91125</v>
      </c>
      <c r="L4957" s="444">
        <f t="shared" ca="1" si="197"/>
        <v>-86292631660422.609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-86292631660422.609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-359552631918.42755</v>
      </c>
      <c r="L4958" s="444">
        <f t="shared" ca="1" si="197"/>
        <v>-86652184292341.031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-86652184292341.031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-361050767884.75427</v>
      </c>
      <c r="L4959" s="444">
        <f t="shared" ca="1" si="197"/>
        <v>-87013235060225.781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-87013235060225.781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-362555146084.27411</v>
      </c>
      <c r="L4960" s="444">
        <f t="shared" ca="1" si="197"/>
        <v>-87375790206310.063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-87375790206310.063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-364065792526.29193</v>
      </c>
      <c r="L4961" s="444">
        <f t="shared" ca="1" si="197"/>
        <v>-87739855998836.359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-87739855998836.359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-365582733328.4848</v>
      </c>
      <c r="L4962" s="444">
        <f t="shared" ca="1" si="197"/>
        <v>-88105438732164.844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-88105438732164.844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-367105994717.35352</v>
      </c>
      <c r="L4963" s="444">
        <f t="shared" ca="1" si="197"/>
        <v>-88472544726882.203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-88472544726882.203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-368635603028.67584</v>
      </c>
      <c r="L4964" s="444">
        <f t="shared" ca="1" si="197"/>
        <v>-88841180329910.875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-88841180329910.875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-370171584707.96198</v>
      </c>
      <c r="L4965" s="444">
        <f t="shared" ca="1" si="197"/>
        <v>-89211351914618.844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-89211351914618.844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-371713966310.91187</v>
      </c>
      <c r="L4966" s="444">
        <f t="shared" ca="1" si="197"/>
        <v>-89583065880929.75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-89583065880929.75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-373262774503.87396</v>
      </c>
      <c r="L4967" s="444">
        <f t="shared" ca="1" si="197"/>
        <v>-89956328655433.625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-89956328655433.625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-374818036064.30676</v>
      </c>
      <c r="L4968" s="444">
        <f t="shared" ca="1" si="197"/>
        <v>-90331146691497.938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-90331146691497.938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-376379777881.24139</v>
      </c>
      <c r="L4969" s="444">
        <f t="shared" ca="1" si="197"/>
        <v>-90707526469379.172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-90707526469379.172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-377948026955.74652</v>
      </c>
      <c r="L4970" s="444">
        <f t="shared" ca="1" si="197"/>
        <v>-91085474496334.922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-91085474496334.922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-379522810401.39551</v>
      </c>
      <c r="L4971" s="444">
        <f t="shared" ca="1" si="197"/>
        <v>-91464997306736.313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-91464997306736.313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-381104155444.73462</v>
      </c>
      <c r="L4972" s="444">
        <f t="shared" ca="1" si="197"/>
        <v>-91846101462181.047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-91846101462181.047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-382692089425.75433</v>
      </c>
      <c r="L4973" s="444">
        <f t="shared" ca="1" si="197"/>
        <v>-92228793551606.797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-92228793551606.797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-384286639798.36163</v>
      </c>
      <c r="L4974" s="444">
        <f t="shared" ca="1" si="197"/>
        <v>-92613080191405.156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-92613080191405.156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-385887834130.8548</v>
      </c>
      <c r="L4975" s="444">
        <f t="shared" ca="1" si="197"/>
        <v>-92998968025536.016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-92998968025536.016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-387495700106.40009</v>
      </c>
      <c r="L4976" s="444">
        <f t="shared" ca="1" si="197"/>
        <v>-93386463725642.422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-93386463725642.422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-389110265523.51007</v>
      </c>
      <c r="L4977" s="444">
        <f t="shared" ca="1" si="197"/>
        <v>-93775573991165.938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-93775573991165.938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-390731558296.52472</v>
      </c>
      <c r="L4978" s="444">
        <f t="shared" ca="1" si="197"/>
        <v>-94166305549462.469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-94166305549462.469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-392359606456.09363</v>
      </c>
      <c r="L4979" s="444">
        <f t="shared" ca="1" si="197"/>
        <v>-94558665155918.563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-94558665155918.563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-393994438149.66064</v>
      </c>
      <c r="L4980" s="444">
        <f t="shared" ca="1" si="197"/>
        <v>-94952659594068.219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-94952659594068.219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-395636081641.95093</v>
      </c>
      <c r="L4981" s="444">
        <f t="shared" ca="1" si="197"/>
        <v>-95348295675710.172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-95348295675710.172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-397284565315.45905</v>
      </c>
      <c r="L4982" s="444">
        <f t="shared" ca="1" si="197"/>
        <v>-95745580241025.625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-95745580241025.625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-398939917670.94012</v>
      </c>
      <c r="L4983" s="444">
        <f t="shared" ca="1" si="197"/>
        <v>-96144520158696.563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-96144520158696.563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-400602167327.90234</v>
      </c>
      <c r="L4984" s="444">
        <f t="shared" ca="1" si="197"/>
        <v>-96545122326024.469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-96545122326024.469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-402271343025.10193</v>
      </c>
      <c r="L4985" s="444">
        <f t="shared" ca="1" si="197"/>
        <v>-96947393669049.578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-96947393669049.578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-403947473621.03992</v>
      </c>
      <c r="L4986" s="444">
        <f t="shared" ca="1" si="197"/>
        <v>-97351341142670.625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-97351341142670.625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-405630588094.46094</v>
      </c>
      <c r="L4987" s="444">
        <f t="shared" ca="1" si="197"/>
        <v>-97756971730765.094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-97756971730765.094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-407320715544.85455</v>
      </c>
      <c r="L4988" s="444">
        <f t="shared" ca="1" si="197"/>
        <v>-98164292446309.953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-98164292446309.953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-409017885192.95813</v>
      </c>
      <c r="L4989" s="444">
        <f t="shared" ca="1" si="197"/>
        <v>-98573310331502.906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-98573310331502.906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-410722126381.26208</v>
      </c>
      <c r="L4990" s="444">
        <f t="shared" ca="1" si="197"/>
        <v>-98984032457884.172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-98984032457884.172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-412433468574.5174</v>
      </c>
      <c r="L4991" s="444">
        <f t="shared" ca="1" si="197"/>
        <v>-99396465926458.688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-99396465926458.688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-414151941360.24451</v>
      </c>
      <c r="L4992" s="444">
        <f t="shared" ca="1" si="197"/>
        <v>-99810617867818.938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-99810617867818.938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-415877574449.24554</v>
      </c>
      <c r="L4993" s="444">
        <f t="shared" ca="1" si="197"/>
        <v>-100226495442268.19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-100226495442268.19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-417610397676.11743</v>
      </c>
      <c r="L4994" s="444">
        <f t="shared" ca="1" si="197"/>
        <v>-100644105839944.31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-100644105839944.31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-419350440999.76794</v>
      </c>
      <c r="L4995" s="444">
        <f t="shared" ca="1" si="197"/>
        <v>-101063456280944.08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-101063456280944.08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-421097734503.93365</v>
      </c>
      <c r="L4996" s="444">
        <f t="shared" ca="1" si="197"/>
        <v>-101484554015448.02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-101484554015448.02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-422852308397.70007</v>
      </c>
      <c r="L4997" s="444">
        <f t="shared" ca="1" si="197"/>
        <v>-101907406323845.72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-101907406323845.72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-424614193016.0238</v>
      </c>
      <c r="L4998" s="444">
        <f t="shared" ca="1" si="197"/>
        <v>-102332020516861.75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-102332020516861.75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-426383418820.25726</v>
      </c>
      <c r="L4999" s="444">
        <f t="shared" ca="1" si="197"/>
        <v>-102758403935682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-102758403935682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-428160016398.67499</v>
      </c>
      <c r="L5000" s="444">
        <f t="shared" ca="1" si="197"/>
        <v>-103186563952080.67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-103186563952080.67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-429944016467.00281</v>
      </c>
      <c r="L5001" s="444">
        <f t="shared" ca="1" si="197"/>
        <v>-103616507968547.67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-103616507968547.67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-431735449868.94861</v>
      </c>
      <c r="L5002" s="444">
        <f t="shared" ca="1" si="197"/>
        <v>-104048243418416.63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-104048243418416.63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-433534347576.73596</v>
      </c>
      <c r="L5003" s="444">
        <f t="shared" ca="1" si="197"/>
        <v>-104481777765993.36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-104481777765993.36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-435340740691.63898</v>
      </c>
      <c r="L5004" s="444">
        <f t="shared" ca="1" si="197"/>
        <v>-104917118506685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-104917118506685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-437154660444.52081</v>
      </c>
      <c r="L5005" s="444">
        <f t="shared" ca="1" si="197"/>
        <v>-105354273167129.52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-105354273167129.52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-438976138196.37299</v>
      </c>
      <c r="L5006" s="444">
        <f t="shared" ca="1" si="197"/>
        <v>-105793249305325.89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-105793249305325.89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-440805205438.85785</v>
      </c>
      <c r="L5007" s="444">
        <f t="shared" ca="1" si="197"/>
        <v>-106234054510764.75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-106234054510764.75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-442641893794.85309</v>
      </c>
      <c r="L5008" s="444">
        <f t="shared" ca="1" si="197"/>
        <v>-106676696404559.61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-106676696404559.61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-444486235018.99835</v>
      </c>
      <c r="L5009" s="444">
        <f t="shared" ca="1" si="197"/>
        <v>-107121182639578.61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-107121182639578.61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-446338260998.2442</v>
      </c>
      <c r="L5010" s="444">
        <f t="shared" ca="1" si="197"/>
        <v>-107567520900576.86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-107567520900576.86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-448198003752.40356</v>
      </c>
      <c r="L5011" s="444">
        <f t="shared" ca="1" si="197"/>
        <v>-108015718904329.27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-108015718904329.27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-450065495434.70526</v>
      </c>
      <c r="L5012" s="444">
        <f t="shared" ca="1" si="197"/>
        <v>-108465784399763.97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-108465784399763.97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-451940768332.34985</v>
      </c>
      <c r="L5013" s="444">
        <f t="shared" ca="1" si="197"/>
        <v>-108917725168096.31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-108917725168096.31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-453823854867.06793</v>
      </c>
      <c r="L5014" s="444">
        <f t="shared" ca="1" si="197"/>
        <v>-109371549022963.38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-109371549022963.38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-455714787595.68073</v>
      </c>
      <c r="L5015" s="444">
        <f t="shared" ca="1" si="197"/>
        <v>-109827263810559.06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-109827263810559.06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-457613599210.66278</v>
      </c>
      <c r="L5016" s="444">
        <f t="shared" ca="1" si="197"/>
        <v>-110284877409769.72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-110284877409769.72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-459520322540.70715</v>
      </c>
      <c r="L5017" s="444">
        <f t="shared" ca="1" si="197"/>
        <v>-110744397732310.42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-110744397732310.42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-461434990551.2934</v>
      </c>
      <c r="L5018" s="444">
        <f t="shared" ca="1" si="197"/>
        <v>-111205832722861.72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-111205832722861.72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-463357636345.25714</v>
      </c>
      <c r="L5019" s="444">
        <f t="shared" ca="1" si="197"/>
        <v>-111669190359206.97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-111669190359206.97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-465288293163.36237</v>
      </c>
      <c r="L5020" s="444">
        <f t="shared" ca="1" si="197"/>
        <v>-112134478652370.33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-112134478652370.33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-467226994384.8764</v>
      </c>
      <c r="L5021" s="444">
        <f t="shared" ca="1" si="197"/>
        <v>-112601705646755.2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-112601705646755.2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-469173773528.14673</v>
      </c>
      <c r="L5022" s="444">
        <f t="shared" ca="1" si="197"/>
        <v>-113070879420283.34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-113070879420283.34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-471128664251.1806</v>
      </c>
      <c r="L5023" s="444">
        <f t="shared" ca="1" si="197"/>
        <v>-113542008084534.53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-113542008084534.53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-473091700352.22723</v>
      </c>
      <c r="L5024" s="444">
        <f t="shared" ca="1" si="197"/>
        <v>-114015099784886.77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-114015099784886.77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-475062915770.36151</v>
      </c>
      <c r="L5025" s="444">
        <f t="shared" ca="1" si="197"/>
        <v>-114490162700657.13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-114490162700657.13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-477042344586.07135</v>
      </c>
      <c r="L5026" s="444">
        <f t="shared" ca="1" si="197"/>
        <v>-114967205045243.2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-114967205045243.2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-479030021021.84662</v>
      </c>
      <c r="L5027" s="444">
        <f t="shared" ca="1" si="197"/>
        <v>-115446235066265.05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-115446235066265.05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-481025979442.77106</v>
      </c>
      <c r="L5028" s="444">
        <f t="shared" ca="1" si="197"/>
        <v>-115927261045707.81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-115927261045707.81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-483030254357.11591</v>
      </c>
      <c r="L5029" s="444">
        <f t="shared" ca="1" si="197"/>
        <v>-116410291300064.92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-116410291300064.92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-485042880416.93707</v>
      </c>
      <c r="L5030" s="444">
        <f t="shared" ca="1" si="197"/>
        <v>-116895334180481.86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-116895334180481.86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-487063892418.67432</v>
      </c>
      <c r="L5031" s="444">
        <f t="shared" ca="1" si="197"/>
        <v>-117382398072900.53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-117382398072900.53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-489093325303.7522</v>
      </c>
      <c r="L5032" s="444">
        <f t="shared" ca="1" si="197"/>
        <v>-117871491398204.28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-117871491398204.28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-491131214159.18451</v>
      </c>
      <c r="L5033" s="444">
        <f t="shared" ca="1" si="197"/>
        <v>-118362622612363.47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-118362622612363.47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-493177594218.18103</v>
      </c>
      <c r="L5034" s="444">
        <f t="shared" ca="1" si="197"/>
        <v>-118855800206581.66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-118855800206581.66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-495232500860.7569</v>
      </c>
      <c r="L5035" s="444">
        <f t="shared" ca="1" si="197"/>
        <v>-119351032707442.41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-119351032707442.41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-497295969614.34332</v>
      </c>
      <c r="L5036" s="444">
        <f t="shared" ca="1" si="197"/>
        <v>-119848328677056.75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-119848328677056.75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-499368036154.40314</v>
      </c>
      <c r="L5037" s="444">
        <f t="shared" ca="1" si="197"/>
        <v>-120347696713211.16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-120347696713211.16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-501448736305.04645</v>
      </c>
      <c r="L5038" s="444">
        <f t="shared" ca="1" si="197"/>
        <v>-120849145449516.2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-120849145449516.2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-503538106039.65076</v>
      </c>
      <c r="L5039" s="444">
        <f t="shared" ca="1" si="197"/>
        <v>-121352683555555.86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-121352683555555.86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-505636181481.48273</v>
      </c>
      <c r="L5040" s="444">
        <f t="shared" ca="1" si="197"/>
        <v>-121858319737037.34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-121858319737037.34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-507742998904.32227</v>
      </c>
      <c r="L5041" s="444">
        <f t="shared" ca="1" si="197"/>
        <v>-122366062735941.67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-122366062735941.67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-509858594733.09021</v>
      </c>
      <c r="L5042" s="444">
        <f t="shared" ca="1" si="197"/>
        <v>-122875921330674.77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-122875921330674.77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-511983005544.47827</v>
      </c>
      <c r="L5043" s="444">
        <f t="shared" ca="1" si="197"/>
        <v>-123387904336219.25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-123387904336219.25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-514116268067.58026</v>
      </c>
      <c r="L5044" s="444">
        <f t="shared" ca="1" si="197"/>
        <v>-123902020604286.83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-123902020604286.83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-516258419184.5285</v>
      </c>
      <c r="L5045" s="444">
        <f t="shared" ca="1" si="197"/>
        <v>-124418279023471.36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-124418279023471.36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-518409495931.13068</v>
      </c>
      <c r="L5046" s="444">
        <f t="shared" ca="1" si="197"/>
        <v>-124936688519402.48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-124936688519402.48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-520569535497.51025</v>
      </c>
      <c r="L5047" s="444">
        <f t="shared" ca="1" si="197"/>
        <v>-125457258054900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-125457258054900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-522738575228.75</v>
      </c>
      <c r="L5048" s="444">
        <f t="shared" ca="1" si="197"/>
        <v>-125979996630128.75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-125979996630128.75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-524916652625.53644</v>
      </c>
      <c r="L5049" s="444">
        <f t="shared" ca="1" si="197"/>
        <v>-126504913282754.28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-126504913282754.28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-527103805344.80951</v>
      </c>
      <c r="L5050" s="444">
        <f t="shared" ca="1" si="197"/>
        <v>-127032017088099.09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-127032017088099.09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-529300071200.41284</v>
      </c>
      <c r="L5051" s="444">
        <f t="shared" ca="1" si="197"/>
        <v>-127561317159299.5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-127561317159299.5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-531505488163.74799</v>
      </c>
      <c r="L5052" s="444">
        <f t="shared" ca="1" si="197"/>
        <v>-128092822647463.25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-128092822647463.25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-533720094364.43018</v>
      </c>
      <c r="L5053" s="444">
        <f t="shared" ca="1" si="197"/>
        <v>-128626542741827.69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-128626542741827.69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-535943928090.94867</v>
      </c>
      <c r="L5054" s="444">
        <f t="shared" ca="1" si="197"/>
        <v>-129162486669918.64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-129162486669918.64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-538177027791.32758</v>
      </c>
      <c r="L5055" s="444">
        <f t="shared" ca="1" si="197"/>
        <v>-129700663697709.97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-129700663697709.97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-540419432073.7915</v>
      </c>
      <c r="L5056" s="444">
        <f t="shared" ca="1" si="197"/>
        <v>-130241083129783.77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-130241083129783.77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-542671179707.43243</v>
      </c>
      <c r="L5057" s="444">
        <f t="shared" ca="1" si="197"/>
        <v>-130783754309491.2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-130783754309491.2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-544932309622.88</v>
      </c>
      <c r="L5058" s="444">
        <f t="shared" ca="1" si="197"/>
        <v>-131328686619114.08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-131328686619114.08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-547202860912.97534</v>
      </c>
      <c r="L5059" s="444">
        <f t="shared" ca="1" si="197"/>
        <v>-131875889480027.05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-131875889480027.05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-549482872833.44604</v>
      </c>
      <c r="L5060" s="444">
        <f t="shared" ca="1" si="197"/>
        <v>-132425372352860.5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-132425372352860.5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-551772384803.58545</v>
      </c>
      <c r="L5061" s="444">
        <f t="shared" ca="1" si="197"/>
        <v>-132977144737664.08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-132977144737664.08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-554071436406.93359</v>
      </c>
      <c r="L5062" s="444">
        <f t="shared" ca="1" si="197"/>
        <v>-133531216174071.02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-133531216174071.02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-556380067391.96252</v>
      </c>
      <c r="L5063" s="444">
        <f t="shared" ca="1" si="197"/>
        <v>-134087596241462.98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-134087596241462.98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-558698317672.76233</v>
      </c>
      <c r="L5064" s="444">
        <f t="shared" ca="1" si="197"/>
        <v>-134646294559135.75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-134646294559135.75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-561026227329.73218</v>
      </c>
      <c r="L5065" s="444">
        <f t="shared" ca="1" si="197"/>
        <v>-135207320786465.48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-135207320786465.48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-563363836610.27283</v>
      </c>
      <c r="L5066" s="444">
        <f t="shared" ca="1" si="197"/>
        <v>-135770684623075.75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-135770684623075.75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-565711185929.4823</v>
      </c>
      <c r="L5067" s="444">
        <f t="shared" ca="1" si="197"/>
        <v>-136336395809005.23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-136336395809005.23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-568068315870.8551</v>
      </c>
      <c r="L5068" s="444">
        <f t="shared" ca="1" si="197"/>
        <v>-136904464124876.09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-136904464124876.09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-570435267186.98376</v>
      </c>
      <c r="L5069" s="444">
        <f t="shared" ca="1" si="197"/>
        <v>-137474899392063.08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-137474899392063.08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-572812080800.26294</v>
      </c>
      <c r="L5070" s="444">
        <f t="shared" ca="1" si="197"/>
        <v>-138047711472863.34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-138047711472863.34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-575198797803.59717</v>
      </c>
      <c r="L5071" s="444">
        <f t="shared" ca="1" si="197"/>
        <v>-138622910270666.94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-138622910270666.94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-577595459461.11218</v>
      </c>
      <c r="L5072" s="444">
        <f t="shared" ca="1" si="197"/>
        <v>-139200505730128.05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-139200505730128.05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-580002107208.86694</v>
      </c>
      <c r="L5073" s="444">
        <f t="shared" ca="1" si="197"/>
        <v>-139780507837336.91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-139780507837336.91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-582418782655.57043</v>
      </c>
      <c r="L5074" s="444">
        <f t="shared" ca="1" si="197"/>
        <v>-140362926619992.48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-140362926619992.48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-584845527583.302</v>
      </c>
      <c r="L5075" s="444">
        <f t="shared" ca="1" si="197"/>
        <v>-140947772147575.78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-140947772147575.78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-587282383948.23242</v>
      </c>
      <c r="L5076" s="444">
        <f t="shared" ca="1" si="197"/>
        <v>-141535054531524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-141535054531524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-589729393881.34998</v>
      </c>
      <c r="L5077" s="444">
        <f t="shared" ca="1" si="197"/>
        <v>-142124783925405.34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-142124783925405.34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-592186599689.18896</v>
      </c>
      <c r="L5078" s="444">
        <f t="shared" ca="1" si="197"/>
        <v>-142716970525094.53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-142716970525094.53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-594654043854.56055</v>
      </c>
      <c r="L5079" s="444">
        <f t="shared" ca="1" si="197"/>
        <v>-143311624568949.09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-143311624568949.09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-597131769037.28784</v>
      </c>
      <c r="L5080" s="444">
        <f t="shared" ca="1" si="197"/>
        <v>-143908756337986.38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-143908756337986.38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-599619818074.94324</v>
      </c>
      <c r="L5081" s="444">
        <f t="shared" ca="1" si="197"/>
        <v>-144508376156061.31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-144508376156061.31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-602118233983.58875</v>
      </c>
      <c r="L5082" s="444">
        <f t="shared" ca="1" si="197"/>
        <v>-145110494390044.91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-145110494390044.91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-604627059958.52039</v>
      </c>
      <c r="L5083" s="444">
        <f t="shared" ca="1" si="197"/>
        <v>-145715121450003.44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-145715121450003.44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-607146339375.01428</v>
      </c>
      <c r="L5084" s="444">
        <f t="shared" ca="1" si="197"/>
        <v>-146322267789378.44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-146322267789378.44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-609676115789.07678</v>
      </c>
      <c r="L5085" s="444">
        <f t="shared" ca="1" si="197"/>
        <v>-146931943905167.5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-146931943905167.5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-612216432938.19788</v>
      </c>
      <c r="L5086" s="444">
        <f t="shared" ca="1" si="197"/>
        <v>-147544160338105.69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-147544160338105.69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-614767334742.10706</v>
      </c>
      <c r="L5087" s="444">
        <f t="shared" ca="1" si="197"/>
        <v>-148158927672847.78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-148158927672847.78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-617328865303.53247</v>
      </c>
      <c r="L5088" s="444">
        <f t="shared" ca="1" si="197"/>
        <v>-148776256538151.31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-148776256538151.31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-619901068908.96375</v>
      </c>
      <c r="L5089" s="444">
        <f t="shared" ca="1" si="197"/>
        <v>-149396157607060.28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-149396157607060.28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-622483990029.41785</v>
      </c>
      <c r="L5090" s="444">
        <f t="shared" ca="1" si="197"/>
        <v>-150018641597089.69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-150018641597089.69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-625077673321.20703</v>
      </c>
      <c r="L5091" s="444">
        <f t="shared" ca="1" si="197"/>
        <v>-150643719270410.91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-150643719270410.91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-627682163626.71216</v>
      </c>
      <c r="L5092" s="444">
        <f t="shared" ca="1" si="197"/>
        <v>-151271401434037.63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-151271401434037.63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-630297505975.15674</v>
      </c>
      <c r="L5093" s="444">
        <f t="shared" ca="1" si="197"/>
        <v>-151901698940012.78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-151901698940012.78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-632923745583.3866</v>
      </c>
      <c r="L5094" s="444">
        <f t="shared" ca="1" si="197"/>
        <v>-152534622685596.16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-152534622685596.16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-635560927856.65063</v>
      </c>
      <c r="L5095" s="444">
        <f t="shared" ca="1" si="197"/>
        <v>-153170183613452.81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-153170183613452.81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-638209098389.38672</v>
      </c>
      <c r="L5096" s="444">
        <f t="shared" ca="1" si="197"/>
        <v>-153808392711842.19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-153808392711842.19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-640868302966.00916</v>
      </c>
      <c r="L5097" s="444">
        <f t="shared" ca="1" si="197"/>
        <v>-154449261014808.19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-154449261014808.19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-643538587561.70081</v>
      </c>
      <c r="L5098" s="444">
        <f t="shared" ca="1" si="197"/>
        <v>-155092799602369.88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-155092799602369.88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-646219998343.20776</v>
      </c>
      <c r="L5099" s="444">
        <f t="shared" ca="1" si="197"/>
        <v>-155739019600713.09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-155739019600713.09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-648912581669.63794</v>
      </c>
      <c r="L5100" s="444">
        <f t="shared" ca="1" si="197"/>
        <v>-156387932182382.72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-156387932182382.72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-651616384093.26135</v>
      </c>
      <c r="L5101" s="444">
        <f t="shared" ca="1" si="197"/>
        <v>-157039548566475.97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-157039548566475.97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-654331452360.31653</v>
      </c>
      <c r="L5102" s="444">
        <f t="shared" ca="1" si="197"/>
        <v>-157693880018836.28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-157693880018836.28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-657057833411.81787</v>
      </c>
      <c r="L5103" s="444">
        <f t="shared" ca="1" si="197"/>
        <v>-158350937852248.09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-158350937852248.09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-659795574384.36707</v>
      </c>
      <c r="L5104" s="444">
        <f t="shared" ca="1" si="197"/>
        <v>-159010733426632.47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-159010733426632.47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-662544722610.96863</v>
      </c>
      <c r="L5105" s="444">
        <f t="shared" ca="1" si="197"/>
        <v>-159673278149243.44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-159673278149243.44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-665305325621.84766</v>
      </c>
      <c r="L5106" s="444">
        <f t="shared" ca="1" si="197"/>
        <v>-160338583474865.28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-160338583474865.28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-668077431145.27197</v>
      </c>
      <c r="L5107" s="444">
        <f t="shared" ca="1" si="197"/>
        <v>-161006660906010.56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-161006660906010.56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-670861087108.37732</v>
      </c>
      <c r="L5108" s="444">
        <f t="shared" ref="L5108:L5362" ca="1" si="202">I5108-J5108+K5108</f>
        <v>-161677521993118.94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-161677521993118.94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-673656341637.99561</v>
      </c>
      <c r="L5109" s="444">
        <f t="shared" ca="1" si="202"/>
        <v>-162351178334756.94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-162351178334756.94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-676463243061.48718</v>
      </c>
      <c r="L5110" s="444">
        <f t="shared" ca="1" si="202"/>
        <v>-163027641577818.44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-163027641577818.44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-679281839907.57678</v>
      </c>
      <c r="L5111" s="444">
        <f t="shared" ca="1" si="202"/>
        <v>-163706923417726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-163706923417726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-682112180907.19165</v>
      </c>
      <c r="L5112" s="444">
        <f t="shared" ca="1" si="202"/>
        <v>-164389035598633.19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-164389035598633.19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-684954314994.30493</v>
      </c>
      <c r="L5113" s="444">
        <f t="shared" ca="1" si="202"/>
        <v>-165073989913627.5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-165073989913627.5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-687808291306.78125</v>
      </c>
      <c r="L5114" s="444">
        <f t="shared" ca="1" si="202"/>
        <v>-165761798204934.28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-165761798204934.28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-690674159187.2262</v>
      </c>
      <c r="L5115" s="444">
        <f t="shared" ca="1" si="202"/>
        <v>-166452472364121.5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-166452472364121.5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-693551968183.8396</v>
      </c>
      <c r="L5116" s="444">
        <f t="shared" ca="1" si="202"/>
        <v>-167146024332305.34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-167146024332305.34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-696441768051.27222</v>
      </c>
      <c r="L5117" s="444">
        <f t="shared" ca="1" si="202"/>
        <v>-167842466100356.63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-167842466100356.63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-699343608751.48596</v>
      </c>
      <c r="L5118" s="444">
        <f t="shared" ca="1" si="202"/>
        <v>-168541809709108.13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-168541809709108.13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-702257540454.61719</v>
      </c>
      <c r="L5119" s="444">
        <f t="shared" ca="1" si="202"/>
        <v>-169244067249562.75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-169244067249562.75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-705183613539.84473</v>
      </c>
      <c r="L5120" s="444">
        <f t="shared" ca="1" si="202"/>
        <v>-169949250863102.59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-169949250863102.59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-708121878596.26074</v>
      </c>
      <c r="L5121" s="444">
        <f t="shared" ca="1" si="202"/>
        <v>-170657372741698.84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-170657372741698.84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-711072386423.74512</v>
      </c>
      <c r="L5122" s="444">
        <f t="shared" ca="1" si="202"/>
        <v>-171368445128122.59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-171368445128122.59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-714035188033.84412</v>
      </c>
      <c r="L5123" s="444">
        <f t="shared" ca="1" si="202"/>
        <v>-172082480316156.44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-172082480316156.44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-717010334650.65186</v>
      </c>
      <c r="L5124" s="444">
        <f t="shared" ca="1" si="202"/>
        <v>-172799490650807.09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-172799490650807.09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-719997877711.69617</v>
      </c>
      <c r="L5125" s="444">
        <f t="shared" ca="1" si="202"/>
        <v>-173519488528518.78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-173519488528518.78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-722997868868.82825</v>
      </c>
      <c r="L5126" s="444">
        <f t="shared" ca="1" si="202"/>
        <v>-174242486397387.63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-174242486397387.63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-726010359989.11511</v>
      </c>
      <c r="L5127" s="444">
        <f t="shared" ca="1" si="202"/>
        <v>-174968496757376.75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-174968496757376.75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-729035403155.73645</v>
      </c>
      <c r="L5128" s="444">
        <f t="shared" ca="1" si="202"/>
        <v>-175697532160532.5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-175697532160532.5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-732073050668.88538</v>
      </c>
      <c r="L5129" s="444">
        <f t="shared" ca="1" si="202"/>
        <v>-176429605211201.38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-176429605211201.38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-735123355046.67236</v>
      </c>
      <c r="L5130" s="444">
        <f t="shared" ca="1" si="202"/>
        <v>-177164728566248.06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-177164728566248.06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-738186369026.03357</v>
      </c>
      <c r="L5131" s="444">
        <f t="shared" ca="1" si="202"/>
        <v>-177902914935274.09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-177902914935274.09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-741262145563.64209</v>
      </c>
      <c r="L5132" s="444">
        <f t="shared" ca="1" si="202"/>
        <v>-178644177080837.75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-178644177080837.75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-744350737836.82397</v>
      </c>
      <c r="L5133" s="444">
        <f t="shared" ca="1" si="202"/>
        <v>-179388527818674.56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-179388527818674.56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-747452199244.47729</v>
      </c>
      <c r="L5134" s="444">
        <f t="shared" ca="1" si="202"/>
        <v>-180135980017919.03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-180135980017919.03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-750566583407.99597</v>
      </c>
      <c r="L5135" s="444">
        <f t="shared" ca="1" si="202"/>
        <v>-180886546601327.03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-180886546601327.03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-753693944172.19592</v>
      </c>
      <c r="L5136" s="444">
        <f t="shared" ca="1" si="202"/>
        <v>-181640240545499.22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-181640240545499.22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-756834335606.2467</v>
      </c>
      <c r="L5137" s="444">
        <f t="shared" ca="1" si="202"/>
        <v>-182397074881105.47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-182397074881105.47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-759987812004.60608</v>
      </c>
      <c r="L5138" s="444">
        <f t="shared" ca="1" si="202"/>
        <v>-183157062693110.06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-183157062693110.06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-763154427887.95862</v>
      </c>
      <c r="L5139" s="444">
        <f t="shared" ca="1" si="202"/>
        <v>-183920217120998.03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-183920217120998.03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-766334238004.15845</v>
      </c>
      <c r="L5140" s="444">
        <f t="shared" ca="1" si="202"/>
        <v>-184686551359002.19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-184686551359002.19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-769527297329.17578</v>
      </c>
      <c r="L5141" s="444">
        <f t="shared" ca="1" si="202"/>
        <v>-185456078656331.38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-185456078656331.38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-772733661068.04736</v>
      </c>
      <c r="L5142" s="444">
        <f t="shared" ca="1" si="202"/>
        <v>-186228812317399.44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-186228812317399.44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-775953384655.83093</v>
      </c>
      <c r="L5143" s="444">
        <f t="shared" ca="1" si="202"/>
        <v>-187004765702055.28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-187004765702055.28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-779186523758.56372</v>
      </c>
      <c r="L5144" s="444">
        <f t="shared" ca="1" si="202"/>
        <v>-187783952225813.84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-187783952225813.84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-782433134274.22437</v>
      </c>
      <c r="L5145" s="444">
        <f t="shared" ca="1" si="202"/>
        <v>-188566385360088.06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-188566385360088.06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-785693272333.7002</v>
      </c>
      <c r="L5146" s="444">
        <f t="shared" ca="1" si="202"/>
        <v>-189352078632421.75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-189352078632421.75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-788966994301.75732</v>
      </c>
      <c r="L5147" s="444">
        <f t="shared" ca="1" si="202"/>
        <v>-190141045626723.5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-190141045626723.5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-792254356778.01453</v>
      </c>
      <c r="L5148" s="444">
        <f t="shared" ca="1" si="202"/>
        <v>-190933299983501.5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-190933299983501.5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-795555416597.92285</v>
      </c>
      <c r="L5149" s="444">
        <f t="shared" ca="1" si="202"/>
        <v>-191728855400099.44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-191728855400099.44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-798870230833.74768</v>
      </c>
      <c r="L5150" s="444">
        <f t="shared" ca="1" si="202"/>
        <v>-192527725630933.19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-192527725630933.19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-802198856795.55493</v>
      </c>
      <c r="L5151" s="444">
        <f t="shared" ca="1" si="202"/>
        <v>-193329924487728.75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-193329924487728.75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-805541352032.20313</v>
      </c>
      <c r="L5152" s="444">
        <f t="shared" ca="1" si="202"/>
        <v>-194135465839760.94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-194135465839760.94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-808897774332.33728</v>
      </c>
      <c r="L5153" s="444">
        <f t="shared" ca="1" si="202"/>
        <v>-194944363614093.28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-194944363614093.28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-812268181725.38867</v>
      </c>
      <c r="L5154" s="444">
        <f t="shared" ca="1" si="202"/>
        <v>-195756631795818.66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-195756631795818.66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-815652632482.57776</v>
      </c>
      <c r="L5155" s="444">
        <f t="shared" ca="1" si="202"/>
        <v>-196572284428301.22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-196572284428301.22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-819051185117.92175</v>
      </c>
      <c r="L5156" s="444">
        <f t="shared" ca="1" si="202"/>
        <v>-197391335613419.13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-197391335613419.13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-822463898389.24634</v>
      </c>
      <c r="L5157" s="444">
        <f t="shared" ca="1" si="202"/>
        <v>-198213799511808.38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-198213799511808.38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-825890831299.20154</v>
      </c>
      <c r="L5158" s="444">
        <f t="shared" ca="1" si="202"/>
        <v>-199039690343107.56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-199039690343107.56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-829332043096.28149</v>
      </c>
      <c r="L5159" s="444">
        <f t="shared" ca="1" si="202"/>
        <v>-199869022386203.84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-199869022386203.84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-832787593275.84937</v>
      </c>
      <c r="L5160" s="444">
        <f t="shared" ca="1" si="202"/>
        <v>-200701809979479.69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-200701809979479.69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-836257541581.16541</v>
      </c>
      <c r="L5161" s="444">
        <f t="shared" ca="1" si="202"/>
        <v>-201538067521060.84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-201538067521060.84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-839741948004.42017</v>
      </c>
      <c r="L5162" s="444">
        <f t="shared" ca="1" si="202"/>
        <v>-202377809469065.25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-202377809469065.25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-843240872787.77185</v>
      </c>
      <c r="L5163" s="444">
        <f t="shared" ca="1" si="202"/>
        <v>-203221050341853.03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-203221050341853.03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-846754376424.38757</v>
      </c>
      <c r="L5164" s="444">
        <f t="shared" ca="1" si="202"/>
        <v>-204067804718277.41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-204067804718277.41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-850282519659.48914</v>
      </c>
      <c r="L5165" s="444">
        <f t="shared" ca="1" si="202"/>
        <v>-204918087237936.91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-204918087237936.91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-853825363491.40381</v>
      </c>
      <c r="L5166" s="444">
        <f t="shared" ca="1" si="202"/>
        <v>-205771912601428.31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-205771912601428.31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-857382969172.61792</v>
      </c>
      <c r="L5167" s="444">
        <f t="shared" ca="1" si="202"/>
        <v>-206629295570600.94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-206629295570600.94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-860955398210.83728</v>
      </c>
      <c r="L5168" s="444">
        <f t="shared" ca="1" si="202"/>
        <v>-207490250968811.78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-207490250968811.78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-864542712370.04907</v>
      </c>
      <c r="L5169" s="444">
        <f t="shared" ca="1" si="202"/>
        <v>-208354793681181.84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-208354793681181.84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-868144973671.59106</v>
      </c>
      <c r="L5170" s="444">
        <f t="shared" ca="1" si="202"/>
        <v>-209222938654853.44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-209222938654853.44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-871762244395.22266</v>
      </c>
      <c r="L5171" s="444">
        <f t="shared" ca="1" si="202"/>
        <v>-210094700899248.66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-210094700899248.66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-875394587080.20276</v>
      </c>
      <c r="L5172" s="444">
        <f t="shared" ca="1" si="202"/>
        <v>-210970095486328.84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-210970095486328.84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-879042064526.37012</v>
      </c>
      <c r="L5173" s="444">
        <f t="shared" ca="1" si="202"/>
        <v>-211849137550855.22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-211849137550855.22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-882704739795.2301</v>
      </c>
      <c r="L5174" s="444">
        <f t="shared" ca="1" si="202"/>
        <v>-212731842290650.44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-212731842290650.44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-886382676211.04346</v>
      </c>
      <c r="L5175" s="444">
        <f t="shared" ca="1" si="202"/>
        <v>-213618224966861.47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-213618224966861.47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-890075937361.92273</v>
      </c>
      <c r="L5176" s="444">
        <f t="shared" ca="1" si="202"/>
        <v>-214508300904223.41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-214508300904223.41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-893784587100.93079</v>
      </c>
      <c r="L5177" s="444">
        <f t="shared" ca="1" si="202"/>
        <v>-215402085491324.34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-215402085491324.34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-897508689547.18469</v>
      </c>
      <c r="L5178" s="444">
        <f t="shared" ca="1" si="202"/>
        <v>-216299594180871.53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-216299594180871.53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-901248309086.96472</v>
      </c>
      <c r="L5179" s="444">
        <f t="shared" ca="1" si="202"/>
        <v>-217200842489958.5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-217200842489958.5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-905003510374.82703</v>
      </c>
      <c r="L5180" s="444">
        <f t="shared" ca="1" si="202"/>
        <v>-218105846000333.31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-218105846000333.31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-908774358334.72217</v>
      </c>
      <c r="L5181" s="444">
        <f t="shared" ca="1" si="202"/>
        <v>-219014620358668.03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-219014620358668.03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-912560918161.11682</v>
      </c>
      <c r="L5182" s="444">
        <f t="shared" ca="1" si="202"/>
        <v>-219927181276829.16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-219927181276829.16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-916363255320.12158</v>
      </c>
      <c r="L5183" s="444">
        <f t="shared" ca="1" si="202"/>
        <v>-220843544532149.28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-220843544532149.28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-920181435550.62195</v>
      </c>
      <c r="L5184" s="444">
        <f t="shared" ca="1" si="202"/>
        <v>-221763725967699.91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-221763725967699.91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-924015524865.41614</v>
      </c>
      <c r="L5185" s="444">
        <f t="shared" ca="1" si="202"/>
        <v>-222687741492565.31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-222687741492565.31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-927865589552.35559</v>
      </c>
      <c r="L5186" s="444">
        <f t="shared" ca="1" si="202"/>
        <v>-223615607082117.66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-223615607082117.66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-931731696175.49023</v>
      </c>
      <c r="L5187" s="444">
        <f t="shared" ca="1" si="202"/>
        <v>-224547338778293.16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-224547338778293.16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-935613911576.22156</v>
      </c>
      <c r="L5188" s="444">
        <f t="shared" ca="1" si="202"/>
        <v>-225482952689869.38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-225482952689869.38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-939512302874.45569</v>
      </c>
      <c r="L5189" s="444">
        <f t="shared" ca="1" si="202"/>
        <v>-226422464992743.84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-226422464992743.84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-943426937469.76599</v>
      </c>
      <c r="L5190" s="444">
        <f t="shared" ca="1" si="202"/>
        <v>-227365891930213.63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-227365891930213.63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-947357883042.55688</v>
      </c>
      <c r="L5191" s="444">
        <f t="shared" ca="1" si="202"/>
        <v>-228313249813256.19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-228313249813256.19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-951305207555.23413</v>
      </c>
      <c r="L5192" s="444">
        <f t="shared" ca="1" si="202"/>
        <v>-229264555020811.41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-229264555020811.41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-955268979253.38086</v>
      </c>
      <c r="L5193" s="444">
        <f t="shared" ca="1" si="202"/>
        <v>-230219824000064.78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-230219824000064.78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-959249266666.93652</v>
      </c>
      <c r="L5194" s="444">
        <f t="shared" ca="1" si="202"/>
        <v>-231179073266731.72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-231179073266731.72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-963246138611.38232</v>
      </c>
      <c r="L5195" s="444">
        <f t="shared" ca="1" si="202"/>
        <v>-232142319405343.09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-232142319405343.09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-967259664188.92957</v>
      </c>
      <c r="L5196" s="444">
        <f t="shared" ca="1" si="202"/>
        <v>-233109579069532.03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-233109579069532.03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-971289912789.71667</v>
      </c>
      <c r="L5197" s="444">
        <f t="shared" ca="1" si="202"/>
        <v>-234080868982321.75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-234080868982321.75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-975336954093.00745</v>
      </c>
      <c r="L5198" s="444">
        <f t="shared" ca="1" si="202"/>
        <v>-235056205936414.75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-235056205936414.75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-979400858068.39478</v>
      </c>
      <c r="L5199" s="444">
        <f t="shared" ca="1" si="202"/>
        <v>-236035606794483.16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-236035606794483.16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-983481694977.01318</v>
      </c>
      <c r="L5200" s="444">
        <f t="shared" ca="1" si="202"/>
        <v>-237019088489460.16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-237019088489460.16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-987579535372.75049</v>
      </c>
      <c r="L5201" s="444">
        <f t="shared" ca="1" si="202"/>
        <v>-238006668024832.91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-238006668024832.91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-991694450103.47046</v>
      </c>
      <c r="L5202" s="444">
        <f t="shared" ca="1" si="202"/>
        <v>-238998362474936.38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-238998362474936.38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-995826510312.23499</v>
      </c>
      <c r="L5203" s="444">
        <f t="shared" ca="1" si="202"/>
        <v>-239994188985248.63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-239994188985248.63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-999975787438.53577</v>
      </c>
      <c r="L5204" s="444">
        <f t="shared" ca="1" si="202"/>
        <v>-240994164772687.16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-240994164772687.16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-1004142353219.5298</v>
      </c>
      <c r="L5205" s="444">
        <f t="shared" ca="1" si="202"/>
        <v>-241998307125906.69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-241998307125906.69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-1008326279691.278</v>
      </c>
      <c r="L5206" s="444">
        <f t="shared" ca="1" si="202"/>
        <v>-243006633405597.97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-243006633405597.97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-1012527639189.9917</v>
      </c>
      <c r="L5207" s="444">
        <f t="shared" ca="1" si="202"/>
        <v>-244019161044787.97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-244019161044787.97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-1016746504353.2832</v>
      </c>
      <c r="L5208" s="444">
        <f t="shared" ca="1" si="202"/>
        <v>-245035907549141.25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-245035907549141.25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-1020982948121.4219</v>
      </c>
      <c r="L5209" s="444">
        <f t="shared" ca="1" si="202"/>
        <v>-246056890497262.69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-246056890497262.69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-1025237043738.5945</v>
      </c>
      <c r="L5210" s="444">
        <f t="shared" ca="1" si="202"/>
        <v>-247082127541001.28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-247082127541001.28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-1029508864754.172</v>
      </c>
      <c r="L5211" s="444">
        <f t="shared" ca="1" si="202"/>
        <v>-248111636405755.47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-248111636405755.47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-1033798485023.981</v>
      </c>
      <c r="L5212" s="444">
        <f t="shared" ca="1" si="202"/>
        <v>-249145434890779.44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-249145434890779.44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-1038105978711.5811</v>
      </c>
      <c r="L5213" s="444">
        <f t="shared" ca="1" si="202"/>
        <v>-250183540869491.03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-250183540869491.03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-1042431420289.5459</v>
      </c>
      <c r="L5214" s="444">
        <f t="shared" ca="1" si="202"/>
        <v>-251225972289780.56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-251225972289780.56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-1046774884540.7523</v>
      </c>
      <c r="L5215" s="444">
        <f t="shared" ca="1" si="202"/>
        <v>-252272747174321.31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-252272747174321.31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-1051136446559.6721</v>
      </c>
      <c r="L5216" s="444">
        <f t="shared" ca="1" si="202"/>
        <v>-253323883620881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-253323883620881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-1055516181753.6708</v>
      </c>
      <c r="L5217" s="444">
        <f t="shared" ca="1" si="202"/>
        <v>-254379399802634.66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-254379399802634.66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-1059914165844.311</v>
      </c>
      <c r="L5218" s="444">
        <f t="shared" ca="1" si="202"/>
        <v>-255439313968478.97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-255439313968478.97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-1064330474868.6624</v>
      </c>
      <c r="L5219" s="444">
        <f t="shared" ca="1" si="202"/>
        <v>-256503644443347.63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-256503644443347.63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-1068765185180.6151</v>
      </c>
      <c r="L5220" s="444">
        <f t="shared" ca="1" si="202"/>
        <v>-257572409628528.25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-257572409628528.25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-1073218373452.2012</v>
      </c>
      <c r="L5221" s="444">
        <f t="shared" ca="1" si="202"/>
        <v>-258645628001980.44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-258645628001980.44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-1077690116674.9185</v>
      </c>
      <c r="L5222" s="444">
        <f t="shared" ca="1" si="202"/>
        <v>-259723318118655.34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-259723318118655.34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-1082180492161.064</v>
      </c>
      <c r="L5223" s="444">
        <f t="shared" ca="1" si="202"/>
        <v>-260805498610816.41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-260805498610816.41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-1086689577545.0684</v>
      </c>
      <c r="L5224" s="444">
        <f t="shared" ca="1" si="202"/>
        <v>-261892188188361.47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-261892188188361.47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-1091217450784.8396</v>
      </c>
      <c r="L5225" s="444">
        <f t="shared" ca="1" si="202"/>
        <v>-262983405639146.31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-262983405639146.31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-1095764190163.1097</v>
      </c>
      <c r="L5226" s="444">
        <f t="shared" ca="1" si="202"/>
        <v>-264079169829309.44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-264079169829309.44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-1100329874288.7893</v>
      </c>
      <c r="L5227" s="444">
        <f t="shared" ca="1" si="202"/>
        <v>-265179499703598.22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-265179499703598.22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-1104914582098.3259</v>
      </c>
      <c r="L5228" s="444">
        <f t="shared" ca="1" si="202"/>
        <v>-266284414285696.53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-266284414285696.53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-1109518392857.0691</v>
      </c>
      <c r="L5229" s="444">
        <f t="shared" ca="1" si="202"/>
        <v>-267393932678553.59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-267393932678553.59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-1114141386160.6399</v>
      </c>
      <c r="L5230" s="444">
        <f t="shared" ca="1" si="202"/>
        <v>-268508074064714.22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-268508074064714.22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-1118783641936.3091</v>
      </c>
      <c r="L5231" s="444">
        <f t="shared" ca="1" si="202"/>
        <v>-269626857706650.53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-269626857706650.53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-1123445240444.3772</v>
      </c>
      <c r="L5232" s="444">
        <f t="shared" ca="1" si="202"/>
        <v>-270750302947094.91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-270750302947094.91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-1128126262279.562</v>
      </c>
      <c r="L5233" s="444">
        <f t="shared" ca="1" si="202"/>
        <v>-271878429209374.47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-271878429209374.47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-1132826788372.3936</v>
      </c>
      <c r="L5234" s="444">
        <f t="shared" ca="1" si="202"/>
        <v>-273011255997746.88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-273011255997746.88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-1137546899990.6121</v>
      </c>
      <c r="L5235" s="444">
        <f t="shared" ca="1" si="202"/>
        <v>-274148802897737.5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-274148802897737.5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-1142286678740.573</v>
      </c>
      <c r="L5236" s="444">
        <f t="shared" ca="1" si="202"/>
        <v>-275291089576478.06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-275291089576478.06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-1147046206568.6587</v>
      </c>
      <c r="L5237" s="444">
        <f t="shared" ca="1" si="202"/>
        <v>-276438135783046.72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-276438135783046.72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-1151825565762.6946</v>
      </c>
      <c r="L5238" s="444">
        <f t="shared" ca="1" si="202"/>
        <v>-277589961348809.41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-277589961348809.41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-1156624838953.3726</v>
      </c>
      <c r="L5239" s="444">
        <f t="shared" ca="1" si="202"/>
        <v>-278746586187762.78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-278746586187762.78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-1161444109115.6782</v>
      </c>
      <c r="L5240" s="444">
        <f t="shared" ca="1" si="202"/>
        <v>-279908030296878.47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-279908030296878.47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-1166283459570.3269</v>
      </c>
      <c r="L5241" s="444">
        <f t="shared" ca="1" si="202"/>
        <v>-281074313756448.78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-281074313756448.78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-1171142973985.2031</v>
      </c>
      <c r="L5242" s="444">
        <f t="shared" ca="1" si="202"/>
        <v>-282245456730434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-282245456730434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-1176022736376.8083</v>
      </c>
      <c r="L5243" s="444">
        <f t="shared" ca="1" si="202"/>
        <v>-283421479466810.81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-283421479466810.81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-1180922831111.7117</v>
      </c>
      <c r="L5244" s="444">
        <f t="shared" ca="1" si="202"/>
        <v>-284602402297922.5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-284602402297922.5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-1185843342908.0105</v>
      </c>
      <c r="L5245" s="444">
        <f t="shared" ca="1" si="202"/>
        <v>-285788245640830.5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-285788245640830.5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-1190784356836.7937</v>
      </c>
      <c r="L5246" s="444">
        <f t="shared" ca="1" si="202"/>
        <v>-286979029997667.31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-286979029997667.31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-1195745958323.6138</v>
      </c>
      <c r="L5247" s="444">
        <f t="shared" ca="1" si="202"/>
        <v>-288174775955990.94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-288174775955990.94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-1200728233149.9622</v>
      </c>
      <c r="L5248" s="444">
        <f t="shared" ca="1" si="202"/>
        <v>-289375504189140.88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-289375504189140.88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-1205731267454.7537</v>
      </c>
      <c r="L5249" s="444">
        <f t="shared" ca="1" si="202"/>
        <v>-290581235456595.63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-290581235456595.63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-1210755147735.8152</v>
      </c>
      <c r="L5250" s="444">
        <f t="shared" ca="1" si="202"/>
        <v>-291791990604331.44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-291791990604331.44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-1215799960851.3809</v>
      </c>
      <c r="L5251" s="444">
        <f t="shared" ca="1" si="202"/>
        <v>-293007790565182.81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-293007790565182.81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-1220865794021.595</v>
      </c>
      <c r="L5252" s="444">
        <f t="shared" ca="1" si="202"/>
        <v>-294228656359204.44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-294228656359204.44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-1225952734830.0186</v>
      </c>
      <c r="L5253" s="444">
        <f t="shared" ca="1" si="202"/>
        <v>-295454609094034.44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-295454609094034.44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-1231060871225.1436</v>
      </c>
      <c r="L5254" s="444">
        <f t="shared" ca="1" si="202"/>
        <v>-296685669965259.56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-296685669965259.56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-1236190291521.9148</v>
      </c>
      <c r="L5255" s="444">
        <f t="shared" ca="1" si="202"/>
        <v>-297921860256781.5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-297921860256781.5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-1241341084403.2563</v>
      </c>
      <c r="L5256" s="444">
        <f t="shared" ca="1" si="202"/>
        <v>-299163201341184.75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-299163201341184.75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-1246513338921.603</v>
      </c>
      <c r="L5257" s="444">
        <f t="shared" ca="1" si="202"/>
        <v>-300409714680106.38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-300409714680106.38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-1251707144500.4431</v>
      </c>
      <c r="L5258" s="444">
        <f t="shared" ca="1" si="202"/>
        <v>-301661421824606.81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-301661421824606.81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-1256922590935.8618</v>
      </c>
      <c r="L5259" s="444">
        <f t="shared" ca="1" si="202"/>
        <v>-302918344415542.69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-302918344415542.69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-1262159768398.0945</v>
      </c>
      <c r="L5260" s="444">
        <f t="shared" ca="1" si="202"/>
        <v>-304180504183940.81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-304180504183940.81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-1267418767433.0867</v>
      </c>
      <c r="L5261" s="444">
        <f t="shared" ca="1" si="202"/>
        <v>-305447922951373.88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-305447922951373.88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-1272699678964.0579</v>
      </c>
      <c r="L5262" s="444">
        <f t="shared" ca="1" si="202"/>
        <v>-306720622630337.94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-306720622630337.94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-1278002594293.0747</v>
      </c>
      <c r="L5263" s="444">
        <f t="shared" ca="1" si="202"/>
        <v>-307998625224631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-307998625224631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-1283327605102.6292</v>
      </c>
      <c r="L5264" s="444">
        <f t="shared" ca="1" si="202"/>
        <v>-309281952829733.63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-309281952829733.63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-1288674803457.2234</v>
      </c>
      <c r="L5265" s="444">
        <f t="shared" ca="1" si="202"/>
        <v>-310570627633190.88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-310570627633190.88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-1294044281804.9619</v>
      </c>
      <c r="L5266" s="444">
        <f t="shared" ca="1" si="202"/>
        <v>-311864671914995.81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-311864671914995.81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-1299436132979.1492</v>
      </c>
      <c r="L5267" s="444">
        <f t="shared" ca="1" si="202"/>
        <v>-313164108047974.94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-313164108047974.94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-1304850450199.8955</v>
      </c>
      <c r="L5268" s="444">
        <f t="shared" ca="1" si="202"/>
        <v>-314468958498174.81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-314468958498174.81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-1310287327075.7283</v>
      </c>
      <c r="L5269" s="444">
        <f t="shared" ca="1" si="202"/>
        <v>-315779245825250.56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-315779245825250.56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-1315746857605.2107</v>
      </c>
      <c r="L5270" s="444">
        <f t="shared" ca="1" si="202"/>
        <v>-317094992682855.75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-317094992682855.75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-1321229136178.5657</v>
      </c>
      <c r="L5271" s="444">
        <f t="shared" ca="1" si="202"/>
        <v>-318416221819034.31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-318416221819034.31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-1326734257579.3096</v>
      </c>
      <c r="L5272" s="444">
        <f t="shared" ca="1" si="202"/>
        <v>-319742956076613.63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-319742956076613.63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-1332262316985.8901</v>
      </c>
      <c r="L5273" s="444">
        <f t="shared" ca="1" si="202"/>
        <v>-321075218393599.5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-321075218393599.5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-1337813409973.3313</v>
      </c>
      <c r="L5274" s="444">
        <f t="shared" ca="1" si="202"/>
        <v>-322413031803572.81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-322413031803572.81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-1343387632514.8867</v>
      </c>
      <c r="L5275" s="444">
        <f t="shared" ca="1" si="202"/>
        <v>-323756419436087.69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-323756419436087.69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-1348985080983.6987</v>
      </c>
      <c r="L5276" s="444">
        <f t="shared" ca="1" si="202"/>
        <v>-325105404517071.38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-325105404517071.38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-1354605852154.4641</v>
      </c>
      <c r="L5277" s="444">
        <f t="shared" ca="1" si="202"/>
        <v>-326460010369225.81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-326460010369225.81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-1360250043205.1074</v>
      </c>
      <c r="L5278" s="444">
        <f t="shared" ca="1" si="202"/>
        <v>-327820260412430.94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-327820260412430.94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-1365917751718.4622</v>
      </c>
      <c r="L5279" s="444">
        <f t="shared" ca="1" si="202"/>
        <v>-329186178164149.38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-329186178164149.38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-1371609075683.9558</v>
      </c>
      <c r="L5280" s="444">
        <f t="shared" ca="1" si="202"/>
        <v>-330557787239833.31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-330557787239833.31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-1377324113499.3054</v>
      </c>
      <c r="L5281" s="444">
        <f t="shared" ca="1" si="202"/>
        <v>-331935111353332.63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-331935111353332.63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-1383062963972.2192</v>
      </c>
      <c r="L5282" s="444">
        <f t="shared" ca="1" si="202"/>
        <v>-333318174317304.88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-333318174317304.88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-1388825726322.1035</v>
      </c>
      <c r="L5283" s="444">
        <f t="shared" ca="1" si="202"/>
        <v>-334707000043627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-334707000043627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-1394612500181.7791</v>
      </c>
      <c r="L5284" s="444">
        <f t="shared" ca="1" si="202"/>
        <v>-336101612543808.75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-336101612543808.75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-1400423385599.2031</v>
      </c>
      <c r="L5285" s="444">
        <f t="shared" ca="1" si="202"/>
        <v>-337502035929407.94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-337502035929407.94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-1406258483039.1997</v>
      </c>
      <c r="L5286" s="444">
        <f t="shared" ca="1" si="202"/>
        <v>-338908294412447.13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-338908294412447.13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-1412117893385.1963</v>
      </c>
      <c r="L5287" s="444">
        <f t="shared" ca="1" si="202"/>
        <v>-340320412305832.31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-340320412305832.31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-1418001717940.968</v>
      </c>
      <c r="L5288" s="444">
        <f t="shared" ca="1" si="202"/>
        <v>-341738414023773.25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-341738414023773.25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-1423910058432.3884</v>
      </c>
      <c r="L5289" s="444">
        <f t="shared" ca="1" si="202"/>
        <v>-343162324082205.63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-343162324082205.63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-1429843017009.1902</v>
      </c>
      <c r="L5290" s="444">
        <f t="shared" ca="1" si="202"/>
        <v>-344592167099214.81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-344592167099214.81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-1435800696246.7283</v>
      </c>
      <c r="L5291" s="444">
        <f t="shared" ca="1" si="202"/>
        <v>-346027967795461.56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-346027967795461.56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-1441783199147.7566</v>
      </c>
      <c r="L5292" s="444">
        <f t="shared" ca="1" si="202"/>
        <v>-347469750994609.31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-347469750994609.31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-1447790629144.2056</v>
      </c>
      <c r="L5293" s="444">
        <f t="shared" ca="1" si="202"/>
        <v>-348917541623753.5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-348917541623753.5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-1453823090098.9729</v>
      </c>
      <c r="L5294" s="444">
        <f t="shared" ca="1" si="202"/>
        <v>-350371364713852.5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-350371364713852.5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-1459880686307.7188</v>
      </c>
      <c r="L5295" s="444">
        <f t="shared" ca="1" si="202"/>
        <v>-351831245400160.25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-351831245400160.25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-1465963522500.6677</v>
      </c>
      <c r="L5296" s="444">
        <f t="shared" ca="1" si="202"/>
        <v>-353297208922660.94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-353297208922660.94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-1472071703844.4207</v>
      </c>
      <c r="L5297" s="444">
        <f t="shared" ca="1" si="202"/>
        <v>-354769280626505.38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-354769280626505.38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-1478205335943.7725</v>
      </c>
      <c r="L5298" s="444">
        <f t="shared" ca="1" si="202"/>
        <v>-356247485962449.13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-356247485962449.13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-1484364524843.5381</v>
      </c>
      <c r="L5299" s="444">
        <f t="shared" ca="1" si="202"/>
        <v>-357731850487292.69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-357731850487292.69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-1490549377030.3862</v>
      </c>
      <c r="L5300" s="444">
        <f t="shared" ca="1" si="202"/>
        <v>-359222399864323.06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-359222399864323.06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-1496759999434.6794</v>
      </c>
      <c r="L5301" s="444">
        <f t="shared" ca="1" si="202"/>
        <v>-360719159863757.75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-360719159863757.75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-1502996499432.324</v>
      </c>
      <c r="L5302" s="444">
        <f t="shared" ca="1" si="202"/>
        <v>-362222156363190.06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-362222156363190.06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-1509258984846.6252</v>
      </c>
      <c r="L5303" s="444">
        <f t="shared" ca="1" si="202"/>
        <v>-363731415348036.69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-363731415348036.69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-1515547563950.1528</v>
      </c>
      <c r="L5304" s="444">
        <f t="shared" ca="1" si="202"/>
        <v>-365246962911986.81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-365246962911986.81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-1521862345466.6118</v>
      </c>
      <c r="L5305" s="444">
        <f t="shared" ca="1" si="202"/>
        <v>-366768825257453.44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-366768825257453.44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-1528203438572.7227</v>
      </c>
      <c r="L5306" s="444">
        <f t="shared" ca="1" si="202"/>
        <v>-368297028696026.19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-368297028696026.19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-1534570952900.1091</v>
      </c>
      <c r="L5307" s="444">
        <f t="shared" ca="1" si="202"/>
        <v>-369831599648926.31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-369831599648926.31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-1540964998537.1929</v>
      </c>
      <c r="L5308" s="444">
        <f t="shared" ca="1" si="202"/>
        <v>-371372564647463.5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-371372564647463.5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-1547385686031.0979</v>
      </c>
      <c r="L5309" s="444">
        <f t="shared" ca="1" si="202"/>
        <v>-372919950333494.63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-372919950333494.63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-1553833126389.561</v>
      </c>
      <c r="L5310" s="444">
        <f t="shared" ca="1" si="202"/>
        <v>-374473783459884.19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-374473783459884.19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-1560307431082.8508</v>
      </c>
      <c r="L5311" s="444">
        <f t="shared" ca="1" si="202"/>
        <v>-376034090890967.06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-376034090890967.06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-1566808712045.696</v>
      </c>
      <c r="L5312" s="444">
        <f t="shared" ca="1" si="202"/>
        <v>-377600899603012.75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-377600899603012.75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-1573337081679.2197</v>
      </c>
      <c r="L5313" s="444">
        <f t="shared" ca="1" si="202"/>
        <v>-379174236684692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-379174236684692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-1579892652852.8833</v>
      </c>
      <c r="L5314" s="444">
        <f t="shared" ca="1" si="202"/>
        <v>-380754129337544.88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-380754129337544.88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-1586475538906.437</v>
      </c>
      <c r="L5315" s="444">
        <f t="shared" ca="1" si="202"/>
        <v>-382340604876451.31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-382340604876451.31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-1593085853651.8804</v>
      </c>
      <c r="L5316" s="444">
        <f t="shared" ca="1" si="202"/>
        <v>-383933690730103.19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-383933690730103.19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-1599723711375.4299</v>
      </c>
      <c r="L5317" s="444">
        <f t="shared" ca="1" si="202"/>
        <v>-385533414441478.63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-385533414441478.63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-1606389226839.4941</v>
      </c>
      <c r="L5318" s="444">
        <f t="shared" ca="1" si="202"/>
        <v>-387139803668318.13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-387139803668318.13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-1613082515284.6589</v>
      </c>
      <c r="L5319" s="444">
        <f t="shared" ca="1" si="202"/>
        <v>-388752886183602.81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-388752886183602.81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-1619803692431.6785</v>
      </c>
      <c r="L5320" s="444">
        <f t="shared" ca="1" si="202"/>
        <v>-390372689876034.5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-390372689876034.5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-1626552874483.4771</v>
      </c>
      <c r="L5321" s="444">
        <f t="shared" ca="1" si="202"/>
        <v>-391999242750518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-391999242750518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-1633330178127.1582</v>
      </c>
      <c r="L5322" s="444">
        <f t="shared" ca="1" si="202"/>
        <v>-393632572928645.19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-393632572928645.19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-1640135720536.0215</v>
      </c>
      <c r="L5323" s="444">
        <f t="shared" ca="1" si="202"/>
        <v>-395272708649181.19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-395272708649181.19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-1646969619371.5884</v>
      </c>
      <c r="L5324" s="444">
        <f t="shared" ca="1" si="202"/>
        <v>-396919678268552.75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-396919678268552.75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-1653831992785.6365</v>
      </c>
      <c r="L5325" s="444">
        <f t="shared" ca="1" si="202"/>
        <v>-398573510261338.38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-398573510261338.38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-1660722959422.2432</v>
      </c>
      <c r="L5326" s="444">
        <f t="shared" ca="1" si="202"/>
        <v>-400234233220760.63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-400234233220760.63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-1667642638419.8359</v>
      </c>
      <c r="L5327" s="444">
        <f t="shared" ca="1" si="202"/>
        <v>-401901875859180.44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-401901875859180.44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-1674591149413.2517</v>
      </c>
      <c r="L5328" s="444">
        <f t="shared" ca="1" si="202"/>
        <v>-403576467008593.69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-403576467008593.69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-1681568612535.8071</v>
      </c>
      <c r="L5329" s="444">
        <f t="shared" ca="1" si="202"/>
        <v>-405258035621129.5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-405258035621129.5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-1688575148421.3728</v>
      </c>
      <c r="L5330" s="444">
        <f t="shared" ca="1" si="202"/>
        <v>-406946610769550.88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-406946610769550.88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-1695610878206.4619</v>
      </c>
      <c r="L5331" s="444">
        <f t="shared" ca="1" si="202"/>
        <v>-408642221647757.31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-408642221647757.31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-1702675923532.322</v>
      </c>
      <c r="L5332" s="444">
        <f t="shared" ca="1" si="202"/>
        <v>-410344897571289.63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-410344897571289.63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-1709770406547.04</v>
      </c>
      <c r="L5333" s="444">
        <f t="shared" ca="1" si="202"/>
        <v>-412054667977836.69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-412054667977836.69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-1716894449907.6528</v>
      </c>
      <c r="L5334" s="444">
        <f t="shared" ca="1" si="202"/>
        <v>-413771562427744.31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-413771562427744.31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-1724048176782.2681</v>
      </c>
      <c r="L5335" s="444">
        <f t="shared" ca="1" si="202"/>
        <v>-415495610604526.56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-415495610604526.56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-1731231710852.1941</v>
      </c>
      <c r="L5336" s="444">
        <f t="shared" ca="1" si="202"/>
        <v>-417226842315378.75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-417226842315378.75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-1738445176314.0781</v>
      </c>
      <c r="L5337" s="444">
        <f t="shared" ca="1" si="202"/>
        <v>-418965287491692.81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-418965287491692.81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-1745688697882.0535</v>
      </c>
      <c r="L5338" s="444">
        <f t="shared" ca="1" si="202"/>
        <v>-420710976189574.88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-420710976189574.88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-1752962400789.8953</v>
      </c>
      <c r="L5339" s="444">
        <f t="shared" ca="1" si="202"/>
        <v>-422463938590364.75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-422463938590364.75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-1760266410793.1865</v>
      </c>
      <c r="L5340" s="444">
        <f t="shared" ca="1" si="202"/>
        <v>-424224205001157.94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-424224205001157.94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-1767600854171.4915</v>
      </c>
      <c r="L5341" s="444">
        <f t="shared" ca="1" si="202"/>
        <v>-425991805855329.44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-425991805855329.44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-1774965857730.5393</v>
      </c>
      <c r="L5342" s="444">
        <f t="shared" ca="1" si="202"/>
        <v>-427766771713060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-427766771713060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-1782361548804.4167</v>
      </c>
      <c r="L5343" s="444">
        <f t="shared" ca="1" si="202"/>
        <v>-429549133261864.44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-429549133261864.44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-1789788055257.7686</v>
      </c>
      <c r="L5344" s="444">
        <f t="shared" ca="1" si="202"/>
        <v>-431338921317122.19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-431338921317122.19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-1797245505488.009</v>
      </c>
      <c r="L5345" s="444">
        <f t="shared" ca="1" si="202"/>
        <v>-433136166822610.19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-433136166822610.19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-1804734028427.5425</v>
      </c>
      <c r="L5346" s="444">
        <f t="shared" ca="1" si="202"/>
        <v>-434940900851037.75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-434940900851037.75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-1812253753545.9905</v>
      </c>
      <c r="L5347" s="444">
        <f t="shared" ca="1" si="202"/>
        <v>-436753154604583.75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-436753154604583.75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-1819804810852.4324</v>
      </c>
      <c r="L5348" s="444">
        <f t="shared" ca="1" si="202"/>
        <v>-438572959415436.19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-438572959415436.19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-1827387330897.6504</v>
      </c>
      <c r="L5349" s="444">
        <f t="shared" ca="1" si="202"/>
        <v>-440400346746333.81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-440400346746333.81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-1835001444776.3909</v>
      </c>
      <c r="L5350" s="444">
        <f t="shared" ca="1" si="202"/>
        <v>-442235348191110.19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-442235348191110.19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-1842647284129.6257</v>
      </c>
      <c r="L5351" s="444">
        <f t="shared" ca="1" si="202"/>
        <v>-444077995475239.81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-444077995475239.81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-1850324981146.8328</v>
      </c>
      <c r="L5352" s="444">
        <f t="shared" ca="1" si="202"/>
        <v>-445928320456386.63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-445928320456386.63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-1858034668568.2776</v>
      </c>
      <c r="L5353" s="444">
        <f t="shared" ca="1" si="202"/>
        <v>-447786355124954.88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-447786355124954.88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-1865776479687.312</v>
      </c>
      <c r="L5354" s="444">
        <f t="shared" ca="1" si="202"/>
        <v>-449652131604642.19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-449652131604642.19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-1873550548352.6758</v>
      </c>
      <c r="L5355" s="444">
        <f t="shared" ca="1" si="202"/>
        <v>-451525682152994.88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-451525682152994.88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-1881357008970.812</v>
      </c>
      <c r="L5356" s="444">
        <f t="shared" ca="1" si="202"/>
        <v>-453407039161965.69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-453407039161965.69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-1889195996508.1907</v>
      </c>
      <c r="L5357" s="444">
        <f t="shared" ca="1" si="202"/>
        <v>-455296235158473.88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-455296235158473.88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-1897067646493.6411</v>
      </c>
      <c r="L5358" s="444">
        <f t="shared" ca="1" si="202"/>
        <v>-457193302804967.5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-457193302804967.5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-1904972095020.698</v>
      </c>
      <c r="L5359" s="444">
        <f t="shared" ca="1" si="202"/>
        <v>-459098274899988.19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-459098274899988.19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-1912909478749.9507</v>
      </c>
      <c r="L5360" s="444">
        <f t="shared" ca="1" si="202"/>
        <v>-461011184378738.13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-461011184378738.13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-1920879934911.4084</v>
      </c>
      <c r="L5361" s="444">
        <f t="shared" ca="1" si="202"/>
        <v>-462932064313649.56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-462932064313649.56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-1928883601306.873</v>
      </c>
      <c r="L5362" s="444">
        <f t="shared" ca="1" si="202"/>
        <v>-464860947914956.44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-464860947914956.44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-1936920616312.3184</v>
      </c>
      <c r="L5363" s="444">
        <f t="shared" ref="L5363:L5617" ca="1" si="207">I5363-J5363+K5363</f>
        <v>-466797868531268.75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-466797868531268.75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-1944991118880.2866</v>
      </c>
      <c r="L5364" s="444">
        <f t="shared" ca="1" si="207"/>
        <v>-468742859650149.06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-468742859650149.06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-1953095248542.2878</v>
      </c>
      <c r="L5365" s="444">
        <f t="shared" ca="1" si="207"/>
        <v>-470695954898691.38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-470695954898691.38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-1961233145411.2141</v>
      </c>
      <c r="L5366" s="444">
        <f t="shared" ca="1" si="207"/>
        <v>-472657188044102.56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-472657188044102.56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-1969404950183.7607</v>
      </c>
      <c r="L5367" s="444">
        <f t="shared" ca="1" si="207"/>
        <v>-474626592994286.31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-474626592994286.31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-1977610804142.8596</v>
      </c>
      <c r="L5368" s="444">
        <f t="shared" ca="1" si="207"/>
        <v>-476604203798429.19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-476604203798429.19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-1985850849160.1213</v>
      </c>
      <c r="L5369" s="444">
        <f t="shared" ca="1" si="207"/>
        <v>-478590054647589.31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-478590054647589.31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-1994125227698.2888</v>
      </c>
      <c r="L5370" s="444">
        <f t="shared" ca="1" si="207"/>
        <v>-480584179875287.63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-480584179875287.63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-2002434082813.6987</v>
      </c>
      <c r="L5371" s="444">
        <f t="shared" ca="1" si="207"/>
        <v>-482586613958101.31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-482586613958101.31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-2010777558158.7554</v>
      </c>
      <c r="L5372" s="444">
        <f t="shared" ca="1" si="207"/>
        <v>-484597391516260.06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-484597391516260.06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-2019155797984.417</v>
      </c>
      <c r="L5373" s="444">
        <f t="shared" ca="1" si="207"/>
        <v>-486616547314244.5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-486616547314244.5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-2027568947142.6853</v>
      </c>
      <c r="L5374" s="444">
        <f t="shared" ca="1" si="207"/>
        <v>-488644116261387.19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-488644116261387.19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-2036017151089.1133</v>
      </c>
      <c r="L5375" s="444">
        <f t="shared" ca="1" si="207"/>
        <v>-490680133412476.31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-490680133412476.31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-2044500555885.3176</v>
      </c>
      <c r="L5376" s="444">
        <f t="shared" ca="1" si="207"/>
        <v>-492724633968361.63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-492724633968361.63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-2053019308201.5068</v>
      </c>
      <c r="L5377" s="444">
        <f t="shared" ca="1" si="207"/>
        <v>-494777653276563.13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-494777653276563.13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-2061573555319.0129</v>
      </c>
      <c r="L5378" s="444">
        <f t="shared" ca="1" si="207"/>
        <v>-496839226831882.13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-496839226831882.13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-2070163445132.8425</v>
      </c>
      <c r="L5379" s="444">
        <f t="shared" ca="1" si="207"/>
        <v>-498909390277014.94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-498909390277014.94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-2078789126154.2285</v>
      </c>
      <c r="L5380" s="444">
        <f t="shared" ca="1" si="207"/>
        <v>-500988179403169.19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-500988179403169.19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-2087450747513.2048</v>
      </c>
      <c r="L5381" s="444">
        <f t="shared" ca="1" si="207"/>
        <v>-503075630150682.38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-503075630150682.38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-2096148458961.1765</v>
      </c>
      <c r="L5382" s="444">
        <f t="shared" ca="1" si="207"/>
        <v>-505171778609643.56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-505171778609643.56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-2104882410873.5149</v>
      </c>
      <c r="L5383" s="444">
        <f t="shared" ca="1" si="207"/>
        <v>-507276661020517.06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-507276661020517.06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-2113652754252.1541</v>
      </c>
      <c r="L5384" s="444">
        <f t="shared" ca="1" si="207"/>
        <v>-509390313774769.19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-509390313774769.19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-2122459640728.2048</v>
      </c>
      <c r="L5385" s="444">
        <f t="shared" ca="1" si="207"/>
        <v>-511512773415497.38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-511512773415497.38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-2131303222564.5725</v>
      </c>
      <c r="L5386" s="444">
        <f t="shared" ca="1" si="207"/>
        <v>-513644076638061.94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-513644076638061.94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-2140183652658.5913</v>
      </c>
      <c r="L5387" s="444">
        <f t="shared" ca="1" si="207"/>
        <v>-515784260290720.5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-515784260290720.5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-2149101084544.6685</v>
      </c>
      <c r="L5388" s="444">
        <f t="shared" ca="1" si="207"/>
        <v>-517933361375265.19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-517933361375265.19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-2158055672396.938</v>
      </c>
      <c r="L5389" s="444">
        <f t="shared" ca="1" si="207"/>
        <v>-520091417047662.13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-520091417047662.13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-2167047571031.9255</v>
      </c>
      <c r="L5390" s="444">
        <f t="shared" ca="1" si="207"/>
        <v>-522258464618694.06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-522258464618694.06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-2176076935911.2253</v>
      </c>
      <c r="L5391" s="444">
        <f t="shared" ca="1" si="207"/>
        <v>-524434541554605.31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-524434541554605.31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-2185143923144.1887</v>
      </c>
      <c r="L5392" s="444">
        <f t="shared" ca="1" si="207"/>
        <v>-526619685477749.5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-526619685477749.5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-2194248689490.6226</v>
      </c>
      <c r="L5393" s="444">
        <f t="shared" ca="1" si="207"/>
        <v>-528813934167240.13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-528813934167240.13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-2203391392363.5005</v>
      </c>
      <c r="L5394" s="444">
        <f t="shared" ca="1" si="207"/>
        <v>-531017325559603.63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-531017325559603.63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-2212572189831.6821</v>
      </c>
      <c r="L5395" s="444">
        <f t="shared" ca="1" si="207"/>
        <v>-533229897749435.31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-533229897749435.31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-2221791240622.647</v>
      </c>
      <c r="L5396" s="444">
        <f t="shared" ca="1" si="207"/>
        <v>-535451688990057.94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-535451688990057.94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-2231048704125.2412</v>
      </c>
      <c r="L5397" s="444">
        <f t="shared" ca="1" si="207"/>
        <v>-537682737694183.19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-537682737694183.19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-2240344740392.4297</v>
      </c>
      <c r="L5398" s="444">
        <f t="shared" ca="1" si="207"/>
        <v>-539923082434575.63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-539923082434575.63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-2249679510144.0649</v>
      </c>
      <c r="L5399" s="444">
        <f t="shared" ca="1" si="207"/>
        <v>-542172761944719.69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-542172761944719.69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-2259053174769.6655</v>
      </c>
      <c r="L5400" s="444">
        <f t="shared" ca="1" si="207"/>
        <v>-544431815119489.38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-544431815119489.38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-2268465896331.2056</v>
      </c>
      <c r="L5401" s="444">
        <f t="shared" ca="1" si="207"/>
        <v>-546700281015820.56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-546700281015820.56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-2277917837565.9189</v>
      </c>
      <c r="L5402" s="444">
        <f t="shared" ca="1" si="207"/>
        <v>-548978198853386.5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-548978198853386.5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-2287409161889.1108</v>
      </c>
      <c r="L5403" s="444">
        <f t="shared" ca="1" si="207"/>
        <v>-551265608015275.63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-551265608015275.63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-2296940033396.9819</v>
      </c>
      <c r="L5404" s="444">
        <f t="shared" ca="1" si="207"/>
        <v>-553562548048672.63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-553562548048672.63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-2306510616869.4692</v>
      </c>
      <c r="L5405" s="444">
        <f t="shared" ca="1" si="207"/>
        <v>-555869058665542.13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-555869058665542.13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-2316121077773.0923</v>
      </c>
      <c r="L5406" s="444">
        <f t="shared" ca="1" si="207"/>
        <v>-558185179743315.19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-558185179743315.19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-2325771582263.8135</v>
      </c>
      <c r="L5407" s="444">
        <f t="shared" ca="1" si="207"/>
        <v>-560510951325579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-560510951325579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-2335462297189.9126</v>
      </c>
      <c r="L5408" s="444">
        <f t="shared" ca="1" si="207"/>
        <v>-562846413622768.94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-562846413622768.94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-2345193390094.8701</v>
      </c>
      <c r="L5409" s="444">
        <f t="shared" ca="1" si="207"/>
        <v>-565191607012863.75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-565191607012863.75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-2354965029220.2656</v>
      </c>
      <c r="L5410" s="444">
        <f t="shared" ca="1" si="207"/>
        <v>-567546572042084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-567546572042084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-2364777383508.6831</v>
      </c>
      <c r="L5411" s="444">
        <f t="shared" ca="1" si="207"/>
        <v>-569911349425592.63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-569911349425592.63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-2374630622606.6357</v>
      </c>
      <c r="L5412" s="444">
        <f t="shared" ca="1" si="207"/>
        <v>-572285980048199.25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-572285980048199.25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-2384524916867.4971</v>
      </c>
      <c r="L5413" s="444">
        <f t="shared" ca="1" si="207"/>
        <v>-574670504965066.75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-574670504965066.75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-2394460437354.4448</v>
      </c>
      <c r="L5414" s="444">
        <f t="shared" ca="1" si="207"/>
        <v>-577064965402421.25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-577064965402421.25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-2404437355843.4219</v>
      </c>
      <c r="L5415" s="444">
        <f t="shared" ca="1" si="207"/>
        <v>-579469402758264.63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-579469402758264.63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-2414455844826.1025</v>
      </c>
      <c r="L5416" s="444">
        <f t="shared" ca="1" si="207"/>
        <v>-581883858603090.75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-581883858603090.75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-2424516077512.8779</v>
      </c>
      <c r="L5417" s="444">
        <f t="shared" ca="1" si="207"/>
        <v>-584308374680603.63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-584308374680603.63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-2434618227835.8486</v>
      </c>
      <c r="L5418" s="444">
        <f t="shared" ca="1" si="207"/>
        <v>-586742992908439.5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-586742992908439.5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-2444762470451.8311</v>
      </c>
      <c r="L5419" s="444">
        <f t="shared" ca="1" si="207"/>
        <v>-589187755378891.38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-589187755378891.38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-2454948980745.3809</v>
      </c>
      <c r="L5420" s="444">
        <f t="shared" ca="1" si="207"/>
        <v>-591642704359636.75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-591642704359636.75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-2465177934831.8198</v>
      </c>
      <c r="L5421" s="444">
        <f t="shared" ca="1" si="207"/>
        <v>-594107882294468.63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-594107882294468.63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-2475449509560.2861</v>
      </c>
      <c r="L5422" s="444">
        <f t="shared" ca="1" si="207"/>
        <v>-596583331804028.88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-596583331804028.88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-2485763882516.7871</v>
      </c>
      <c r="L5423" s="444">
        <f t="shared" ca="1" si="207"/>
        <v>-599069095686545.63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-599069095686545.63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-2496121232027.2734</v>
      </c>
      <c r="L5424" s="444">
        <f t="shared" ca="1" si="207"/>
        <v>-601565216918572.88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-601565216918572.88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-2506521737160.7202</v>
      </c>
      <c r="L5425" s="444">
        <f t="shared" ca="1" si="207"/>
        <v>-604071738655733.63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-604071738655733.63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-2516965577732.2236</v>
      </c>
      <c r="L5426" s="444">
        <f t="shared" ca="1" si="207"/>
        <v>-606588704233465.88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-606588704233465.88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-2527452934306.1079</v>
      </c>
      <c r="L5427" s="444">
        <f t="shared" ca="1" si="207"/>
        <v>-609116157167772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-609116157167772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-2537983988199.0498</v>
      </c>
      <c r="L5428" s="444">
        <f t="shared" ca="1" si="207"/>
        <v>-611654141155971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-611654141155971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-2548558921483.2124</v>
      </c>
      <c r="L5429" s="444">
        <f t="shared" ca="1" si="207"/>
        <v>-614202700077454.25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-614202700077454.25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-2559177916989.3926</v>
      </c>
      <c r="L5430" s="444">
        <f t="shared" ca="1" si="207"/>
        <v>-616761877994443.63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-616761877994443.63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-2569841158310.1816</v>
      </c>
      <c r="L5431" s="444">
        <f t="shared" ca="1" si="207"/>
        <v>-619331719152753.75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-619331719152753.75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-2580548829803.1406</v>
      </c>
      <c r="L5432" s="444">
        <f t="shared" ca="1" si="207"/>
        <v>-621912267982556.88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-621912267982556.88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-2591301116593.9868</v>
      </c>
      <c r="L5433" s="444">
        <f t="shared" ca="1" si="207"/>
        <v>-624503569099150.88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-624503569099150.88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-2602098204579.7954</v>
      </c>
      <c r="L5434" s="444">
        <f t="shared" ca="1" si="207"/>
        <v>-627105667303730.63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-627105667303730.63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-2612940280432.2109</v>
      </c>
      <c r="L5435" s="444">
        <f t="shared" ca="1" si="207"/>
        <v>-629718607584162.88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-629718607584162.88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-2623827531600.6787</v>
      </c>
      <c r="L5436" s="444">
        <f t="shared" ca="1" si="207"/>
        <v>-632342435115763.5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-632342435115763.5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-2634760146315.6812</v>
      </c>
      <c r="L5437" s="444">
        <f t="shared" ca="1" si="207"/>
        <v>-634977195262079.13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-634977195262079.13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-2645738313591.9961</v>
      </c>
      <c r="L5438" s="444">
        <f t="shared" ca="1" si="207"/>
        <v>-637622933575671.13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-637622933575671.13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-2656762223231.9629</v>
      </c>
      <c r="L5439" s="444">
        <f t="shared" ca="1" si="207"/>
        <v>-640279695798903.13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-640279695798903.13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-2667832065828.7632</v>
      </c>
      <c r="L5440" s="444">
        <f t="shared" ca="1" si="207"/>
        <v>-642947527864731.88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-642947527864731.88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-2678948032769.7163</v>
      </c>
      <c r="L5441" s="444">
        <f t="shared" ca="1" si="207"/>
        <v>-645626475897501.63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-645626475897501.63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-2690110316239.5898</v>
      </c>
      <c r="L5442" s="444">
        <f t="shared" ca="1" si="207"/>
        <v>-648316586213741.25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-648316586213741.25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-2701319109223.9219</v>
      </c>
      <c r="L5443" s="444">
        <f t="shared" ca="1" si="207"/>
        <v>-651017905322965.13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-651017905322965.13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-2712574605512.3545</v>
      </c>
      <c r="L5444" s="444">
        <f t="shared" ca="1" si="207"/>
        <v>-653730479928477.5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-653730479928477.5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-2723876999701.9897</v>
      </c>
      <c r="L5445" s="444">
        <f t="shared" ca="1" si="207"/>
        <v>-656454356928179.5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-656454356928179.5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-2735226487200.748</v>
      </c>
      <c r="L5446" s="444">
        <f t="shared" ca="1" si="207"/>
        <v>-659189583415380.25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-659189583415380.25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-2746623264230.751</v>
      </c>
      <c r="L5447" s="444">
        <f t="shared" ca="1" si="207"/>
        <v>-661936206679611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-661936206679611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-2758067527831.7124</v>
      </c>
      <c r="L5448" s="444">
        <f t="shared" ca="1" si="207"/>
        <v>-664694274207442.75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-664694274207442.75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-2769559475864.3447</v>
      </c>
      <c r="L5449" s="444">
        <f t="shared" ca="1" si="207"/>
        <v>-667463833683307.13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-667463833683307.13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-2781099307013.7798</v>
      </c>
      <c r="L5450" s="444">
        <f t="shared" ca="1" si="207"/>
        <v>-670244932990320.88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-670244932990320.88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-2792687220793.0034</v>
      </c>
      <c r="L5451" s="444">
        <f t="shared" ca="1" si="207"/>
        <v>-673037620211113.88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-673037620211113.88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-2804323417546.3076</v>
      </c>
      <c r="L5452" s="444">
        <f t="shared" ca="1" si="207"/>
        <v>-675841943628660.13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-675841943628660.13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-2816008098452.7505</v>
      </c>
      <c r="L5453" s="444">
        <f t="shared" ca="1" si="207"/>
        <v>-678657951727112.88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-678657951727112.88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-2827741465529.6367</v>
      </c>
      <c r="L5454" s="444">
        <f t="shared" ca="1" si="207"/>
        <v>-681485693192642.5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-681485693192642.5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-2839523721636.0103</v>
      </c>
      <c r="L5455" s="444">
        <f t="shared" ca="1" si="207"/>
        <v>-684325216914278.5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-684325216914278.5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-2851355070476.1602</v>
      </c>
      <c r="L5456" s="444">
        <f t="shared" ca="1" si="207"/>
        <v>-687176571984754.63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-687176571984754.63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-2863235716603.144</v>
      </c>
      <c r="L5457" s="444">
        <f t="shared" ca="1" si="207"/>
        <v>-690039807701357.75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-690039807701357.75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-2875165865422.3237</v>
      </c>
      <c r="L5458" s="444">
        <f t="shared" ca="1" si="207"/>
        <v>-692914973566780.13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-692914973566780.13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-2887145723194.917</v>
      </c>
      <c r="L5459" s="444">
        <f t="shared" ca="1" si="207"/>
        <v>-695802119289975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-695802119289975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-2899175497041.5625</v>
      </c>
      <c r="L5460" s="444">
        <f t="shared" ca="1" si="207"/>
        <v>-698701294787016.5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-698701294787016.5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-2911255394945.9019</v>
      </c>
      <c r="L5461" s="444">
        <f t="shared" ca="1" si="207"/>
        <v>-701612550181962.38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-701612550181962.38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-2923385625758.1768</v>
      </c>
      <c r="L5462" s="444">
        <f t="shared" ca="1" si="207"/>
        <v>-704535935807720.5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-704535935807720.5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-2935566399198.8354</v>
      </c>
      <c r="L5463" s="444">
        <f t="shared" ca="1" si="207"/>
        <v>-707471502206919.38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-707471502206919.38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-2947797925862.1641</v>
      </c>
      <c r="L5464" s="444">
        <f t="shared" ca="1" si="207"/>
        <v>-710419300132781.5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-710419300132781.5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-2960080417219.9229</v>
      </c>
      <c r="L5465" s="444">
        <f t="shared" ca="1" si="207"/>
        <v>-713379380550001.38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-713379380550001.38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-2972414085625.0059</v>
      </c>
      <c r="L5466" s="444">
        <f t="shared" ca="1" si="207"/>
        <v>-716351794635626.38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-716351794635626.38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-2984799144315.1099</v>
      </c>
      <c r="L5467" s="444">
        <f t="shared" ca="1" si="207"/>
        <v>-719336593779941.5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-719336593779941.5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-2997235807416.4229</v>
      </c>
      <c r="L5468" s="444">
        <f t="shared" ca="1" si="207"/>
        <v>-722333829587357.88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-722333829587357.88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-3009724289947.3242</v>
      </c>
      <c r="L5469" s="444">
        <f t="shared" ca="1" si="207"/>
        <v>-725343553877305.25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-725343553877305.25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-3022264807822.105</v>
      </c>
      <c r="L5470" s="444">
        <f t="shared" ca="1" si="207"/>
        <v>-728365818685127.38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-728365818685127.38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-3034857577854.6973</v>
      </c>
      <c r="L5471" s="444">
        <f t="shared" ca="1" si="207"/>
        <v>-731400676262982.13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-731400676262982.13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-3047502817762.4253</v>
      </c>
      <c r="L5472" s="444">
        <f t="shared" ca="1" si="207"/>
        <v>-734448179080744.5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-734448179080744.5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-3060200746169.7686</v>
      </c>
      <c r="L5473" s="444">
        <f t="shared" ca="1" si="207"/>
        <v>-737508379826914.25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-737508379826914.25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-3072951582612.1426</v>
      </c>
      <c r="L5474" s="444">
        <f t="shared" ca="1" si="207"/>
        <v>-740581331409526.38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-740581331409526.38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-3085755547539.6934</v>
      </c>
      <c r="L5475" s="444">
        <f t="shared" ca="1" si="207"/>
        <v>-743667086957066.13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-743667086957066.13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-3098612862321.1089</v>
      </c>
      <c r="L5476" s="444">
        <f t="shared" ca="1" si="207"/>
        <v>-746765699819387.25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-746765699819387.25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-3111523749247.4468</v>
      </c>
      <c r="L5477" s="444">
        <f t="shared" ca="1" si="207"/>
        <v>-749877223568634.75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-749877223568634.75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-3124488431535.978</v>
      </c>
      <c r="L5478" s="444">
        <f t="shared" ca="1" si="207"/>
        <v>-753001712000170.75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-753001712000170.75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-3137507133334.0449</v>
      </c>
      <c r="L5479" s="444">
        <f t="shared" ca="1" si="207"/>
        <v>-756139219133504.75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-756139219133504.75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-3150580079722.9365</v>
      </c>
      <c r="L5480" s="444">
        <f t="shared" ca="1" si="207"/>
        <v>-759289799213227.63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-759289799213227.63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-3163707496721.7817</v>
      </c>
      <c r="L5481" s="444">
        <f t="shared" ca="1" si="207"/>
        <v>-762453506709949.38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-762453506709949.38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-3176889611291.4556</v>
      </c>
      <c r="L5482" s="444">
        <f t="shared" ca="1" si="207"/>
        <v>-765630396321240.88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-765630396321240.88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-3190126651338.5034</v>
      </c>
      <c r="L5483" s="444">
        <f t="shared" ca="1" si="207"/>
        <v>-768820522972579.38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-768820522972579.38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-3203418845719.0806</v>
      </c>
      <c r="L5484" s="444">
        <f t="shared" ca="1" si="207"/>
        <v>-772023941818298.5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-772023941818298.5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-3216766424242.9102</v>
      </c>
      <c r="L5485" s="444">
        <f t="shared" ca="1" si="207"/>
        <v>-775240708242541.38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-775240708242541.38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-3230169617677.2559</v>
      </c>
      <c r="L5486" s="444">
        <f t="shared" ca="1" si="207"/>
        <v>-778470877860218.63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-778470877860218.63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-3243628657750.9111</v>
      </c>
      <c r="L5487" s="444">
        <f t="shared" ca="1" si="207"/>
        <v>-781714506517969.5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-781714506517969.5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-3257143777158.2061</v>
      </c>
      <c r="L5488" s="444">
        <f t="shared" ca="1" si="207"/>
        <v>-784971650295127.75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-784971650295127.75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-3270715209563.0322</v>
      </c>
      <c r="L5489" s="444">
        <f t="shared" ca="1" si="207"/>
        <v>-788242365504690.75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-788242365504690.75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-3284343189602.8779</v>
      </c>
      <c r="L5490" s="444">
        <f t="shared" ca="1" si="207"/>
        <v>-791526708694293.63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-791526708694293.63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-3298027952892.8901</v>
      </c>
      <c r="L5491" s="444">
        <f t="shared" ca="1" si="207"/>
        <v>-794824736647186.5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-794824736647186.5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-3311769736029.9438</v>
      </c>
      <c r="L5492" s="444">
        <f t="shared" ca="1" si="207"/>
        <v>-798136506383216.5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-798136506383216.5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-3325568776596.7354</v>
      </c>
      <c r="L5493" s="444">
        <f t="shared" ca="1" si="207"/>
        <v>-801462075159813.25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-801462075159813.25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-3339425313165.8887</v>
      </c>
      <c r="L5494" s="444">
        <f t="shared" ca="1" si="207"/>
        <v>-804801500472979.13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-804801500472979.13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-3353339585304.0796</v>
      </c>
      <c r="L5495" s="444">
        <f t="shared" ca="1" si="207"/>
        <v>-808154840058283.25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-808154840058283.25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-3367311833576.1802</v>
      </c>
      <c r="L5496" s="444">
        <f t="shared" ca="1" si="207"/>
        <v>-811522151891859.38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-811522151891859.38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-3381342299549.4141</v>
      </c>
      <c r="L5497" s="444">
        <f t="shared" ca="1" si="207"/>
        <v>-814903494191408.75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-814903494191408.75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-3395431225797.5366</v>
      </c>
      <c r="L5498" s="444">
        <f t="shared" ca="1" si="207"/>
        <v>-818298925417206.25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-818298925417206.25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-3409578855905.0259</v>
      </c>
      <c r="L5499" s="444">
        <f t="shared" ca="1" si="207"/>
        <v>-821708504273111.25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-821708504273111.25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-3423785434471.2969</v>
      </c>
      <c r="L5500" s="444">
        <f t="shared" ca="1" si="207"/>
        <v>-825132289707582.5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-825132289707582.5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-3438051207114.9272</v>
      </c>
      <c r="L5501" s="444">
        <f t="shared" ca="1" si="207"/>
        <v>-828570340914697.38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-828570340914697.38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-3452376420477.9058</v>
      </c>
      <c r="L5502" s="444">
        <f t="shared" ca="1" si="207"/>
        <v>-832022717335175.25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-832022717335175.25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-3466761322229.897</v>
      </c>
      <c r="L5503" s="444">
        <f t="shared" ca="1" si="207"/>
        <v>-835489478657405.13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-835489478657405.13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-3481206161072.5215</v>
      </c>
      <c r="L5504" s="444">
        <f t="shared" ca="1" si="207"/>
        <v>-838970684818477.63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-838970684818477.63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-3495711186743.6567</v>
      </c>
      <c r="L5505" s="444">
        <f t="shared" ca="1" si="207"/>
        <v>-842466396005221.25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-842466396005221.25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-3510276650021.7554</v>
      </c>
      <c r="L5506" s="444">
        <f t="shared" ca="1" si="207"/>
        <v>-845976672655243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-845976672655243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-3524902802730.1792</v>
      </c>
      <c r="L5507" s="444">
        <f t="shared" ca="1" si="207"/>
        <v>-849501575457973.13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-849501575457973.13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-3539589897741.5547</v>
      </c>
      <c r="L5508" s="444">
        <f t="shared" ca="1" si="207"/>
        <v>-853041165355714.63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-853041165355714.63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-3554338188982.144</v>
      </c>
      <c r="L5509" s="444">
        <f t="shared" ca="1" si="207"/>
        <v>-856595503544696.75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-856595503544696.75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-3569147931436.2363</v>
      </c>
      <c r="L5510" s="444">
        <f t="shared" ca="1" si="207"/>
        <v>-860164651476133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-860164651476133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-3584019381150.5542</v>
      </c>
      <c r="L5511" s="444">
        <f t="shared" ca="1" si="207"/>
        <v>-863748670857283.5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-863748670857283.5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-3598952795238.6812</v>
      </c>
      <c r="L5512" s="444">
        <f t="shared" ca="1" si="207"/>
        <v>-867347623652522.13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-867347623652522.13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-3613948431885.5088</v>
      </c>
      <c r="L5513" s="444">
        <f t="shared" ca="1" si="207"/>
        <v>-870961572084407.63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-870961572084407.63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-3629006550351.6982</v>
      </c>
      <c r="L5514" s="444">
        <f t="shared" ca="1" si="207"/>
        <v>-874590578634759.38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-874590578634759.38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-3644127410978.1641</v>
      </c>
      <c r="L5515" s="444">
        <f t="shared" ca="1" si="207"/>
        <v>-878234706045737.5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-878234706045737.5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-3659311275190.5723</v>
      </c>
      <c r="L5516" s="444">
        <f t="shared" ca="1" si="207"/>
        <v>-881894017320928.13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-881894017320928.13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-3674558405503.8672</v>
      </c>
      <c r="L5517" s="444">
        <f t="shared" ca="1" si="207"/>
        <v>-885568575726432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-885568575726432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-3689869065526.7998</v>
      </c>
      <c r="L5518" s="444">
        <f t="shared" ca="1" si="207"/>
        <v>-889258444791958.75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-889258444791958.75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-3705243519966.4951</v>
      </c>
      <c r="L5519" s="444">
        <f t="shared" ca="1" si="207"/>
        <v>-892963688311925.25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-892963688311925.25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-3720682034633.022</v>
      </c>
      <c r="L5520" s="444">
        <f t="shared" ca="1" si="207"/>
        <v>-896684370346558.25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-896684370346558.25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-3736184876443.9927</v>
      </c>
      <c r="L5521" s="444">
        <f t="shared" ca="1" si="207"/>
        <v>-900420555223002.25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-900420555223002.25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-3751752313429.1763</v>
      </c>
      <c r="L5522" s="444">
        <f t="shared" ca="1" si="207"/>
        <v>-904172307536431.38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-904172307536431.38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-3767384614735.1309</v>
      </c>
      <c r="L5523" s="444">
        <f t="shared" ca="1" si="207"/>
        <v>-907939692151166.5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-907939692151166.5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-3783082050629.8604</v>
      </c>
      <c r="L5524" s="444">
        <f t="shared" ca="1" si="207"/>
        <v>-911722774201796.38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-911722774201796.38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-3798844892507.4849</v>
      </c>
      <c r="L5525" s="444">
        <f t="shared" ca="1" si="207"/>
        <v>-915521619094303.88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-915521619094303.88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-3814673412892.9331</v>
      </c>
      <c r="L5526" s="444">
        <f t="shared" ca="1" si="207"/>
        <v>-919336292507196.75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-919336292507196.75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-3830567885446.6528</v>
      </c>
      <c r="L5527" s="444">
        <f t="shared" ca="1" si="207"/>
        <v>-923166860392643.38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-923166860392643.38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-3846528584969.3472</v>
      </c>
      <c r="L5528" s="444">
        <f t="shared" ca="1" si="207"/>
        <v>-927013388977612.75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-927013388977612.75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-3862555787406.7197</v>
      </c>
      <c r="L5529" s="444">
        <f t="shared" ca="1" si="207"/>
        <v>-930875944765019.5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-930875944765019.5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-3878649769854.2476</v>
      </c>
      <c r="L5530" s="444">
        <f t="shared" ca="1" si="207"/>
        <v>-934754594534873.75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-934754594534873.75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-3894810810561.9741</v>
      </c>
      <c r="L5531" s="444">
        <f t="shared" ca="1" si="207"/>
        <v>-938649405345435.75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-938649405345435.75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-3911039188939.3149</v>
      </c>
      <c r="L5532" s="444">
        <f t="shared" ca="1" si="207"/>
        <v>-942560444534375.13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-942560444534375.13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-3927335185559.8965</v>
      </c>
      <c r="L5533" s="444">
        <f t="shared" ca="1" si="207"/>
        <v>-946487779719935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-946487779719935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-3943699082166.395</v>
      </c>
      <c r="L5534" s="444">
        <f t="shared" ca="1" si="207"/>
        <v>-950431478802101.38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-950431478802101.38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-3960131161675.4229</v>
      </c>
      <c r="L5535" s="444">
        <f t="shared" ca="1" si="207"/>
        <v>-954391609963776.75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-954391609963776.75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-3976631708182.4038</v>
      </c>
      <c r="L5536" s="444">
        <f t="shared" ca="1" si="207"/>
        <v>-958368241671959.13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-958368241671959.13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-3993201006966.4956</v>
      </c>
      <c r="L5537" s="444">
        <f t="shared" ca="1" si="207"/>
        <v>-962361442678925.63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-962361442678925.63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-4009839344495.5234</v>
      </c>
      <c r="L5538" s="444">
        <f t="shared" ca="1" si="207"/>
        <v>-966371282023421.13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-966371282023421.13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-4026547008430.9209</v>
      </c>
      <c r="L5539" s="444">
        <f t="shared" ca="1" si="207"/>
        <v>-970397829031852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-970397829031852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-4043324287632.7173</v>
      </c>
      <c r="L5540" s="444">
        <f t="shared" ca="1" si="207"/>
        <v>-974441153319484.75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-974441153319484.75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-4060171472164.5195</v>
      </c>
      <c r="L5541" s="444">
        <f t="shared" ca="1" si="207"/>
        <v>-978501324791649.25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-978501324791649.25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-4077088853298.5381</v>
      </c>
      <c r="L5542" s="444">
        <f t="shared" ca="1" si="207"/>
        <v>-982578413644947.75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-982578413644947.75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-4094076723520.6157</v>
      </c>
      <c r="L5543" s="444">
        <f t="shared" ca="1" si="207"/>
        <v>-986672490368468.38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-986672490368468.38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-4111135376535.2847</v>
      </c>
      <c r="L5544" s="444">
        <f t="shared" ca="1" si="207"/>
        <v>-990783625745003.63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-990783625745003.63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-4128265107270.8481</v>
      </c>
      <c r="L5545" s="444">
        <f t="shared" ca="1" si="207"/>
        <v>-994911890852274.5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-994911890852274.5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-4145466211884.4771</v>
      </c>
      <c r="L5546" s="444">
        <f t="shared" ca="1" si="207"/>
        <v>-999057357064159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-999057357064159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-4162738987767.3296</v>
      </c>
      <c r="L5547" s="444">
        <f t="shared" ca="1" si="207"/>
        <v>-1003220096051926.4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-1003220096051926.4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-4180083733549.6934</v>
      </c>
      <c r="L5548" s="444">
        <f t="shared" ca="1" si="207"/>
        <v>-1007400179785476.1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-1007400179785476.1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-4197500749106.1509</v>
      </c>
      <c r="L5549" s="444">
        <f t="shared" ca="1" si="207"/>
        <v>-1011597680534582.3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-1011597680534582.3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-4214990335560.7588</v>
      </c>
      <c r="L5550" s="444">
        <f t="shared" ca="1" si="207"/>
        <v>-1015812670870143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-1015812670870143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-4232552795292.2622</v>
      </c>
      <c r="L5551" s="444">
        <f t="shared" ca="1" si="207"/>
        <v>-1020045223665435.3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-1020045223665435.3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-4250188431939.314</v>
      </c>
      <c r="L5552" s="444">
        <f t="shared" ca="1" si="207"/>
        <v>-1024295412097374.6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-1024295412097374.6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-4267897550405.7275</v>
      </c>
      <c r="L5553" s="444">
        <f t="shared" ca="1" si="207"/>
        <v>-1028563309647780.4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-1028563309647780.4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-4285680456865.7515</v>
      </c>
      <c r="L5554" s="444">
        <f t="shared" ca="1" si="207"/>
        <v>-1032848990104646.1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-1032848990104646.1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-4303537458769.3594</v>
      </c>
      <c r="L5555" s="444">
        <f t="shared" ca="1" si="207"/>
        <v>-1037152527563415.5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-1037152527563415.5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-4321468864847.5645</v>
      </c>
      <c r="L5556" s="444">
        <f t="shared" ca="1" si="207"/>
        <v>-1041473996428263.1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-1041473996428263.1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-4339474985117.7632</v>
      </c>
      <c r="L5557" s="444">
        <f t="shared" ca="1" si="207"/>
        <v>-1045813471413380.9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-1045813471413380.9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-4357556130889.0874</v>
      </c>
      <c r="L5558" s="444">
        <f t="shared" ca="1" si="207"/>
        <v>-1050171027544270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-1050171027544270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-4375712614767.791</v>
      </c>
      <c r="L5559" s="444">
        <f t="shared" ca="1" si="207"/>
        <v>-1054546740159037.8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-1054546740159037.8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-4393944750662.6572</v>
      </c>
      <c r="L5560" s="444">
        <f t="shared" ca="1" si="207"/>
        <v>-1058940684909700.4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-1058940684909700.4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-4412252853790.418</v>
      </c>
      <c r="L5561" s="444">
        <f t="shared" ca="1" si="207"/>
        <v>-1063352937763490.8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-1063352937763490.8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-4430637240681.2109</v>
      </c>
      <c r="L5562" s="444">
        <f t="shared" ca="1" si="207"/>
        <v>-1067783575004172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-1067783575004172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-4449098229184.0498</v>
      </c>
      <c r="L5563" s="444">
        <f t="shared" ca="1" si="207"/>
        <v>-1072232673233356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-1072232673233356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-4467636138472.3164</v>
      </c>
      <c r="L5564" s="444">
        <f t="shared" ca="1" si="207"/>
        <v>-1076700309371828.4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-1076700309371828.4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-4486251289049.2852</v>
      </c>
      <c r="L5565" s="444">
        <f t="shared" ca="1" si="207"/>
        <v>-1081186560660877.6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-1081186560660877.6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-4504944002753.6572</v>
      </c>
      <c r="L5566" s="444">
        <f t="shared" ca="1" si="207"/>
        <v>-1085691504663631.3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-1085691504663631.3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-4523714602765.1299</v>
      </c>
      <c r="L5567" s="444">
        <f t="shared" ca="1" si="207"/>
        <v>-1090215219266396.4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-1090215219266396.4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-4542563413609.9854</v>
      </c>
      <c r="L5568" s="444">
        <f t="shared" ca="1" si="207"/>
        <v>-1094757782680006.4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-1094757782680006.4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-4561490761166.6934</v>
      </c>
      <c r="L5569" s="444">
        <f t="shared" ca="1" si="207"/>
        <v>-1099319273441173.1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-1099319273441173.1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-4580496972671.5547</v>
      </c>
      <c r="L5570" s="444">
        <f t="shared" ca="1" si="207"/>
        <v>-1103899770413844.6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-1103899770413844.6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-4599582376724.3525</v>
      </c>
      <c r="L5571" s="444">
        <f t="shared" ca="1" si="207"/>
        <v>-1108499352790569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-1108499352790569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-4618747303294.0371</v>
      </c>
      <c r="L5572" s="444">
        <f t="shared" ca="1" si="207"/>
        <v>-1113118100093863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-1113118100093863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-4637992083724.4287</v>
      </c>
      <c r="L5573" s="444">
        <f t="shared" ca="1" si="207"/>
        <v>-1117756092177587.4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-1117756092177587.4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-4657317050739.9473</v>
      </c>
      <c r="L5574" s="444">
        <f t="shared" ca="1" si="207"/>
        <v>-1122413409228327.4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-1122413409228327.4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-4676722538451.3633</v>
      </c>
      <c r="L5575" s="444">
        <f t="shared" ca="1" si="207"/>
        <v>-1127090131766778.8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-1127090131766778.8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-4696208882361.5781</v>
      </c>
      <c r="L5576" s="444">
        <f t="shared" ca="1" si="207"/>
        <v>-1131786340649140.3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-1131786340649140.3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-4715776419371.418</v>
      </c>
      <c r="L5577" s="444">
        <f t="shared" ca="1" si="207"/>
        <v>-1136502117068511.8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-1136502117068511.8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-4735425487785.4658</v>
      </c>
      <c r="L5578" s="444">
        <f t="shared" ca="1" si="207"/>
        <v>-1141237542556297.3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-1141237542556297.3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-4755156427317.9053</v>
      </c>
      <c r="L5579" s="444">
        <f t="shared" ca="1" si="207"/>
        <v>-1145992698983615.3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-1145992698983615.3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-4774969579098.3965</v>
      </c>
      <c r="L5580" s="444">
        <f t="shared" ca="1" si="207"/>
        <v>-1150767668562713.8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-1150767668562713.8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-4794865285677.9736</v>
      </c>
      <c r="L5581" s="444">
        <f t="shared" ca="1" si="207"/>
        <v>-1155562533848391.8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-1155562533848391.8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-4814843891034.9658</v>
      </c>
      <c r="L5582" s="444">
        <f t="shared" ca="1" si="207"/>
        <v>-1160377377739426.8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-1160377377739426.8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-4834905740580.9443</v>
      </c>
      <c r="L5583" s="444">
        <f t="shared" ca="1" si="207"/>
        <v>-1165212283480007.8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-1165212283480007.8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-4855051181166.6992</v>
      </c>
      <c r="L5584" s="444">
        <f t="shared" ca="1" si="207"/>
        <v>-1170067334661174.5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-1170067334661174.5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-4875280561088.2266</v>
      </c>
      <c r="L5585" s="444">
        <f t="shared" ca="1" si="207"/>
        <v>-1174942615222262.8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-1174942615222262.8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-4895594230092.7617</v>
      </c>
      <c r="L5586" s="444">
        <f t="shared" ca="1" si="207"/>
        <v>-1179838209452355.5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-1179838209452355.5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-4915992539384.8145</v>
      </c>
      <c r="L5587" s="444">
        <f t="shared" ca="1" si="207"/>
        <v>-1184754201991740.3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-1184754201991740.3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-4936475841632.251</v>
      </c>
      <c r="L5588" s="444">
        <f t="shared" ca="1" si="207"/>
        <v>-1189690677833372.5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-1189690677833372.5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-4957044490972.3857</v>
      </c>
      <c r="L5589" s="444">
        <f t="shared" ca="1" si="207"/>
        <v>-1194647722324345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-1194647722324345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-4977698843018.1045</v>
      </c>
      <c r="L5590" s="444">
        <f t="shared" ca="1" si="207"/>
        <v>-1199625421167363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-1199625421167363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-4998439254864.0127</v>
      </c>
      <c r="L5591" s="444">
        <f t="shared" ca="1" si="207"/>
        <v>-1204623860422227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-1204623860422227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-5019266085092.6123</v>
      </c>
      <c r="L5592" s="444">
        <f t="shared" ca="1" si="207"/>
        <v>-1209643126507319.5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-1209643126507319.5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-5040179693780.498</v>
      </c>
      <c r="L5593" s="444">
        <f t="shared" ca="1" si="207"/>
        <v>-1214683306201100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-1214683306201100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-5061180442504.583</v>
      </c>
      <c r="L5594" s="444">
        <f t="shared" ca="1" si="207"/>
        <v>-1219744486643604.5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-1219744486643604.5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-5082268694348.3516</v>
      </c>
      <c r="L5595" s="444">
        <f t="shared" ca="1" si="207"/>
        <v>-1224826755337952.8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-1224826755337952.8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-5103444813908.1367</v>
      </c>
      <c r="L5596" s="444">
        <f t="shared" ca="1" si="207"/>
        <v>-1229930200151861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-1229930200151861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-5124709167299.4209</v>
      </c>
      <c r="L5597" s="444">
        <f t="shared" ca="1" si="207"/>
        <v>-1235054909319160.5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-1235054909319160.5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-5146062122163.1689</v>
      </c>
      <c r="L5598" s="444">
        <f t="shared" ca="1" si="207"/>
        <v>-1240200971441323.8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-1240200971441323.8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-5167504047672.1826</v>
      </c>
      <c r="L5599" s="444">
        <f t="shared" ca="1" si="207"/>
        <v>-1245368475488996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-1245368475488996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-5189035314537.4834</v>
      </c>
      <c r="L5600" s="444">
        <f t="shared" ca="1" si="207"/>
        <v>-1250557510803533.5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-1250557510803533.5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-5210656295014.7227</v>
      </c>
      <c r="L5601" s="444">
        <f t="shared" ca="1" si="207"/>
        <v>-1255768167098548.3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-1255768167098548.3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-5232367362910.6172</v>
      </c>
      <c r="L5602" s="444">
        <f t="shared" ca="1" si="207"/>
        <v>-1261000534461458.8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-1261000534461458.8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-5254168893589.4111</v>
      </c>
      <c r="L5603" s="444">
        <f t="shared" ca="1" si="207"/>
        <v>-1266254703355048.3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-1266254703355048.3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-5276061263979.3672</v>
      </c>
      <c r="L5604" s="444">
        <f t="shared" ca="1" si="207"/>
        <v>-1271530764619027.5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-1271530764619027.5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-5298044852579.2813</v>
      </c>
      <c r="L5605" s="444">
        <f t="shared" ca="1" si="207"/>
        <v>-1276828809471606.8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-1276828809471606.8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-5320120039465.0283</v>
      </c>
      <c r="L5606" s="444">
        <f t="shared" ca="1" si="207"/>
        <v>-1282148929511071.8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-1282148929511071.8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-5342287206296.1318</v>
      </c>
      <c r="L5607" s="444">
        <f t="shared" ca="1" si="207"/>
        <v>-1287491216717368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-1287491216717368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-5364546736322.3662</v>
      </c>
      <c r="L5608" s="444">
        <f t="shared" ca="1" si="207"/>
        <v>-1292855763453690.3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-1292855763453690.3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-5386899014390.376</v>
      </c>
      <c r="L5609" s="444">
        <f t="shared" ca="1" si="207"/>
        <v>-1298242662468080.8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-1298242662468080.8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-5409344426950.3359</v>
      </c>
      <c r="L5610" s="444">
        <f t="shared" ca="1" si="207"/>
        <v>-1303652006895031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-1303652006895031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-5431883362062.6289</v>
      </c>
      <c r="L5611" s="444">
        <f t="shared" ca="1" si="207"/>
        <v>-1309083890257093.8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-1309083890257093.8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-5454516209404.5576</v>
      </c>
      <c r="L5612" s="444">
        <f t="shared" ca="1" si="207"/>
        <v>-1314538406466498.3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-1314538406466498.3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-5477243360277.0762</v>
      </c>
      <c r="L5613" s="444">
        <f t="shared" ca="1" si="207"/>
        <v>-1320015649826775.3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-1320015649826775.3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-5500065207611.5635</v>
      </c>
      <c r="L5614" s="444">
        <f t="shared" ca="1" si="207"/>
        <v>-1325515715034386.8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-1325515715034386.8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-5522982145976.6113</v>
      </c>
      <c r="L5615" s="444">
        <f t="shared" ca="1" si="207"/>
        <v>-1331038697180363.3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-1331038697180363.3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-5545994571584.8467</v>
      </c>
      <c r="L5616" s="444">
        <f t="shared" ca="1" si="207"/>
        <v>-1336584691751948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-1336584691751948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-5569102882299.7832</v>
      </c>
      <c r="L5617" s="444">
        <f t="shared" ca="1" si="207"/>
        <v>-1342153794634247.8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-1342153794634247.8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-5592307477642.6992</v>
      </c>
      <c r="L5618" s="444">
        <f t="shared" ref="L5618:L5872" ca="1" si="212">I5618-J5618+K5618</f>
        <v>-1347746102111890.5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-1347746102111890.5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-5615608758799.5439</v>
      </c>
      <c r="L5619" s="444">
        <f t="shared" ca="1" si="212"/>
        <v>-1353361710870690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-1353361710870690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-5639007128627.875</v>
      </c>
      <c r="L5620" s="444">
        <f t="shared" ca="1" si="212"/>
        <v>-1359000717999318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-1359000717999318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-5662502991663.8252</v>
      </c>
      <c r="L5621" s="444">
        <f t="shared" ca="1" si="212"/>
        <v>-1364663220990981.8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-1364663220990981.8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-5686096754129.0908</v>
      </c>
      <c r="L5622" s="444">
        <f t="shared" ca="1" si="212"/>
        <v>-1370349317745110.8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-1370349317745110.8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-5709788823937.9609</v>
      </c>
      <c r="L5623" s="444">
        <f t="shared" ca="1" si="212"/>
        <v>-1376059106569048.8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-1376059106569048.8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-5733579610704.3701</v>
      </c>
      <c r="L5624" s="444">
        <f t="shared" ca="1" si="212"/>
        <v>-1381792686179753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-1381792686179753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-5757469525748.9707</v>
      </c>
      <c r="L5625" s="444">
        <f t="shared" ca="1" si="212"/>
        <v>-1387550155705502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-1387550155705502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-5781458982106.2578</v>
      </c>
      <c r="L5626" s="444">
        <f t="shared" ca="1" si="212"/>
        <v>-1393331614687608.3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-1393331614687608.3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-5805548394531.7012</v>
      </c>
      <c r="L5627" s="444">
        <f t="shared" ca="1" si="212"/>
        <v>-1399137163082140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-1399137163082140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-5829738179508.917</v>
      </c>
      <c r="L5628" s="444">
        <f t="shared" ca="1" si="212"/>
        <v>-1404966901261649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-1404966901261649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-5854028755256.8711</v>
      </c>
      <c r="L5629" s="444">
        <f t="shared" ca="1" si="212"/>
        <v>-1410820930016905.8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-1410820930016905.8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-5878420541737.1074</v>
      </c>
      <c r="L5630" s="444">
        <f t="shared" ca="1" si="212"/>
        <v>-1416699350558642.8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-1416699350558642.8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-5902913960661.0117</v>
      </c>
      <c r="L5631" s="444">
        <f t="shared" ca="1" si="212"/>
        <v>-1422602264519303.8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-1422602264519303.8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-5927509435497.0986</v>
      </c>
      <c r="L5632" s="444">
        <f t="shared" ca="1" si="212"/>
        <v>-1428529773954800.8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-1428529773954800.8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-5952207391478.3359</v>
      </c>
      <c r="L5633" s="444">
        <f t="shared" ca="1" si="212"/>
        <v>-1434481981346279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-1434481981346279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-5977008255609.4961</v>
      </c>
      <c r="L5634" s="444">
        <f t="shared" ca="1" si="212"/>
        <v>-1440458989601888.5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-1440458989601888.5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-6001912456674.5352</v>
      </c>
      <c r="L5635" s="444">
        <f t="shared" ca="1" si="212"/>
        <v>-1446460902058563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-1446460902058563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-6026920425244.0127</v>
      </c>
      <c r="L5636" s="444">
        <f t="shared" ca="1" si="212"/>
        <v>-1452487822483807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-1452487822483807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-6052032593682.5293</v>
      </c>
      <c r="L5637" s="444">
        <f t="shared" ca="1" si="212"/>
        <v>-1458539855077489.5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-1458539855077489.5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-6077249396156.2061</v>
      </c>
      <c r="L5638" s="444">
        <f t="shared" ca="1" si="212"/>
        <v>-1464617104473645.8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-1464617104473645.8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-6102571268640.1904</v>
      </c>
      <c r="L5639" s="444">
        <f t="shared" ca="1" si="212"/>
        <v>-1470719675742286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-1470719675742286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-6127998648926.1914</v>
      </c>
      <c r="L5640" s="444">
        <f t="shared" ca="1" si="212"/>
        <v>-1476847674391212.3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-1476847674391212.3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-6153531976630.0508</v>
      </c>
      <c r="L5641" s="444">
        <f t="shared" ca="1" si="212"/>
        <v>-1483001206367842.3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-1483001206367842.3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-6179171693199.3428</v>
      </c>
      <c r="L5642" s="444">
        <f t="shared" ca="1" si="212"/>
        <v>-1489180378061041.5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-1489180378061041.5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-6204918241921.0059</v>
      </c>
      <c r="L5643" s="444">
        <f t="shared" ca="1" si="212"/>
        <v>-1495385296302962.5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-1495385296302962.5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-6230772067929.0107</v>
      </c>
      <c r="L5644" s="444">
        <f t="shared" ca="1" si="212"/>
        <v>-1501616068370891.5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-1501616068370891.5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-6256733618212.0479</v>
      </c>
      <c r="L5645" s="444">
        <f t="shared" ca="1" si="212"/>
        <v>-1507872801989103.5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-1507872801989103.5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-6282803341621.2646</v>
      </c>
      <c r="L5646" s="444">
        <f t="shared" ca="1" si="212"/>
        <v>-1514155605330724.8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-1514155605330724.8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-6308981688878.0195</v>
      </c>
      <c r="L5647" s="444">
        <f t="shared" ca="1" si="212"/>
        <v>-1520464587019602.8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-1520464587019602.8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-6335269112581.6777</v>
      </c>
      <c r="L5648" s="444">
        <f t="shared" ca="1" si="212"/>
        <v>-1526799856132184.5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-1526799856132184.5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-6361666067217.4355</v>
      </c>
      <c r="L5649" s="444">
        <f t="shared" ca="1" si="212"/>
        <v>-1533161522199402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-1533161522199402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-6388173009164.1748</v>
      </c>
      <c r="L5650" s="444">
        <f t="shared" ca="1" si="212"/>
        <v>-1539549695208566.3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-1539549695208566.3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-6414790396702.3594</v>
      </c>
      <c r="L5651" s="444">
        <f t="shared" ca="1" si="212"/>
        <v>-1545964485605268.5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-1545964485605268.5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-6441518690021.9521</v>
      </c>
      <c r="L5652" s="444">
        <f t="shared" ca="1" si="212"/>
        <v>-1552406004295290.5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-1552406004295290.5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-6468358351230.377</v>
      </c>
      <c r="L5653" s="444">
        <f t="shared" ca="1" si="212"/>
        <v>-1558874362646521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-1558874362646521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-6495309844360.5039</v>
      </c>
      <c r="L5654" s="444">
        <f t="shared" ca="1" si="212"/>
        <v>-1565369672490881.5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-1565369672490881.5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-6522373635378.6729</v>
      </c>
      <c r="L5655" s="444">
        <f t="shared" ca="1" si="212"/>
        <v>-1571892046126260.3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-1571892046126260.3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-6549550192192.751</v>
      </c>
      <c r="L5656" s="444">
        <f t="shared" ca="1" si="212"/>
        <v>-1578441596318453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-1578441596318453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-6576839984660.2207</v>
      </c>
      <c r="L5657" s="444">
        <f t="shared" ca="1" si="212"/>
        <v>-1585018436303113.3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-1585018436303113.3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-6604243484596.3047</v>
      </c>
      <c r="L5658" s="444">
        <f t="shared" ca="1" si="212"/>
        <v>-1591622679787709.5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-1591622679787709.5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-6631761165782.123</v>
      </c>
      <c r="L5659" s="444">
        <f t="shared" ca="1" si="212"/>
        <v>-1598254440953491.5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-1598254440953491.5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-6659393503972.8809</v>
      </c>
      <c r="L5660" s="444">
        <f t="shared" ca="1" si="212"/>
        <v>-1604913834457464.5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-1604913834457464.5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-6687140976906.1016</v>
      </c>
      <c r="L5661" s="444">
        <f t="shared" ca="1" si="212"/>
        <v>-1611600975434370.5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-1611600975434370.5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-6715004064309.877</v>
      </c>
      <c r="L5662" s="444">
        <f t="shared" ca="1" si="212"/>
        <v>-1618315979498680.5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-1618315979498680.5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-6742983247911.1689</v>
      </c>
      <c r="L5663" s="444">
        <f t="shared" ca="1" si="212"/>
        <v>-1625058962746591.8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-1625058962746591.8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-6771079011444.1318</v>
      </c>
      <c r="L5664" s="444">
        <f t="shared" ca="1" si="212"/>
        <v>-1631830041758036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-1631830041758036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-6799291840658.4834</v>
      </c>
      <c r="L5665" s="444">
        <f t="shared" ca="1" si="212"/>
        <v>-1638629333598694.5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-1638629333598694.5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-6827622223327.8936</v>
      </c>
      <c r="L5666" s="444">
        <f t="shared" ca="1" si="212"/>
        <v>-1645456955822022.5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-1645456955822022.5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-6856070649258.4268</v>
      </c>
      <c r="L5667" s="444">
        <f t="shared" ca="1" si="212"/>
        <v>-1652313026471281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-1652313026471281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-6884637610297.0039</v>
      </c>
      <c r="L5668" s="444">
        <f t="shared" ca="1" si="212"/>
        <v>-1659197664081578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-1659197664081578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-6913323600339.9082</v>
      </c>
      <c r="L5669" s="444">
        <f t="shared" ca="1" si="212"/>
        <v>-1666110987681918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-1666110987681918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-6942129115341.3252</v>
      </c>
      <c r="L5670" s="444">
        <f t="shared" ca="1" si="212"/>
        <v>-1673053116797259.3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-1673053116797259.3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-6971054653321.9131</v>
      </c>
      <c r="L5671" s="444">
        <f t="shared" ca="1" si="212"/>
        <v>-1680024171450581.3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-1680024171450581.3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-7000100714377.4219</v>
      </c>
      <c r="L5672" s="444">
        <f t="shared" ca="1" si="212"/>
        <v>-1687024272164958.8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-1687024272164958.8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-7029267800687.3281</v>
      </c>
      <c r="L5673" s="444">
        <f t="shared" ca="1" si="212"/>
        <v>-1694053539965646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-1694053539965646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-7058556416523.5244</v>
      </c>
      <c r="L5674" s="444">
        <f t="shared" ca="1" si="212"/>
        <v>-1701112096382169.5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-1701112096382169.5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-7087967068259.0391</v>
      </c>
      <c r="L5675" s="444">
        <f t="shared" ca="1" si="212"/>
        <v>-1708200063450428.5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-1708200063450428.5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-7117500264376.7852</v>
      </c>
      <c r="L5676" s="444">
        <f t="shared" ca="1" si="212"/>
        <v>-1715317563714805.3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-1715317563714805.3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-7147156515478.3555</v>
      </c>
      <c r="L5677" s="444">
        <f t="shared" ca="1" si="212"/>
        <v>-1722464720230283.5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-1722464720230283.5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-7176936334292.8477</v>
      </c>
      <c r="L5678" s="444">
        <f t="shared" ca="1" si="212"/>
        <v>-1729641656564576.3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-1729641656564576.3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-7206840235685.7344</v>
      </c>
      <c r="L5679" s="444">
        <f t="shared" ca="1" si="212"/>
        <v>-1736848496800262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-1736848496800262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-7236868736667.7578</v>
      </c>
      <c r="L5680" s="444">
        <f t="shared" ca="1" si="212"/>
        <v>-1744085365536929.8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-1744085365536929.8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-7267022356403.874</v>
      </c>
      <c r="L5681" s="444">
        <f t="shared" ca="1" si="212"/>
        <v>-1751352387893333.5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-1751352387893333.5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-7297301616222.2227</v>
      </c>
      <c r="L5682" s="444">
        <f t="shared" ca="1" si="212"/>
        <v>-1758649689509555.8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-1758649689509555.8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-7327707039623.1484</v>
      </c>
      <c r="L5683" s="444">
        <f t="shared" ca="1" si="212"/>
        <v>-1765977396549179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-1765977396549179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-7358239152288.2461</v>
      </c>
      <c r="L5684" s="444">
        <f t="shared" ca="1" si="212"/>
        <v>-1773335635701467.3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-1773335635701467.3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-7388898482089.4463</v>
      </c>
      <c r="L5685" s="444">
        <f t="shared" ca="1" si="212"/>
        <v>-1780724534183556.8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-1780724534183556.8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-7419685559098.1523</v>
      </c>
      <c r="L5686" s="444">
        <f t="shared" ca="1" si="212"/>
        <v>-1788144219742655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-1788144219742655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-7450600915594.3955</v>
      </c>
      <c r="L5687" s="444">
        <f t="shared" ca="1" si="212"/>
        <v>-1795594820658249.5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-1795594820658249.5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-7481645086076.0391</v>
      </c>
      <c r="L5688" s="444">
        <f t="shared" ca="1" si="212"/>
        <v>-1803076465744325.5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-1803076465744325.5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-7512818607268.0234</v>
      </c>
      <c r="L5689" s="444">
        <f t="shared" ca="1" si="212"/>
        <v>-1810589284351593.5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-1810589284351593.5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-7544122018131.6396</v>
      </c>
      <c r="L5690" s="444">
        <f t="shared" ca="1" si="212"/>
        <v>-1818133406369725.3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-1818133406369725.3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-7575555859873.8555</v>
      </c>
      <c r="L5691" s="444">
        <f t="shared" ca="1" si="212"/>
        <v>-1825708962229599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-1825708962229599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-7607120675956.6631</v>
      </c>
      <c r="L5692" s="444">
        <f t="shared" ca="1" si="212"/>
        <v>-1833316082905555.8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-1833316082905555.8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-7638817012106.4824</v>
      </c>
      <c r="L5693" s="444">
        <f t="shared" ca="1" si="212"/>
        <v>-1840954899917662.3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-1840954899917662.3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-7670645416323.5928</v>
      </c>
      <c r="L5694" s="444">
        <f t="shared" ca="1" si="212"/>
        <v>-1848625545333985.8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-1848625545333985.8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-7702606438891.6074</v>
      </c>
      <c r="L5695" s="444">
        <f t="shared" ca="1" si="212"/>
        <v>-1856328151772877.3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-1856328151772877.3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-7734700632386.9883</v>
      </c>
      <c r="L5696" s="444">
        <f t="shared" ca="1" si="212"/>
        <v>-1864062852405264.3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-1864062852405264.3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-7766928551688.5996</v>
      </c>
      <c r="L5697" s="444">
        <f t="shared" ca="1" si="212"/>
        <v>-1871829780956952.8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-1871829780956952.8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-7799290753987.3018</v>
      </c>
      <c r="L5698" s="444">
        <f t="shared" ca="1" si="212"/>
        <v>-1879629071710940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-1879629071710940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-7831787798795.583</v>
      </c>
      <c r="L5699" s="444">
        <f t="shared" ca="1" si="212"/>
        <v>-1887460859509735.5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-1887460859509735.5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-7864420247957.2314</v>
      </c>
      <c r="L5700" s="444">
        <f t="shared" ca="1" si="212"/>
        <v>-1895325279757692.8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-1895325279757692.8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-7897188665657.0518</v>
      </c>
      <c r="L5701" s="444">
        <f t="shared" ca="1" si="212"/>
        <v>-1903222468423349.8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-1903222468423349.8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-7930093618430.624</v>
      </c>
      <c r="L5702" s="444">
        <f t="shared" ca="1" si="212"/>
        <v>-1911152562041780.3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-1911152562041780.3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-7963135675174.084</v>
      </c>
      <c r="L5703" s="444">
        <f t="shared" ca="1" si="212"/>
        <v>-1919115697716954.3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-1919115697716954.3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-7996315407153.9746</v>
      </c>
      <c r="L5704" s="444">
        <f t="shared" ca="1" si="212"/>
        <v>-1927112013124108.3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-1927112013124108.3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-8029633388017.1172</v>
      </c>
      <c r="L5705" s="444">
        <f t="shared" ca="1" si="212"/>
        <v>-1935141646512125.3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-1935141646512125.3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-8063090193800.5215</v>
      </c>
      <c r="L5706" s="444">
        <f t="shared" ca="1" si="212"/>
        <v>-1943204736705925.8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-1943204736705925.8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-8096686402941.3574</v>
      </c>
      <c r="L5707" s="444">
        <f t="shared" ca="1" si="212"/>
        <v>-1951301423108867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-1951301423108867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-8130422596286.9453</v>
      </c>
      <c r="L5708" s="444">
        <f t="shared" ca="1" si="212"/>
        <v>-1959431845705154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-1959431845705154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-8164299357104.8086</v>
      </c>
      <c r="L5709" s="444">
        <f t="shared" ca="1" si="212"/>
        <v>-1967596145062258.8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-1967596145062258.8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-8198317271092.7432</v>
      </c>
      <c r="L5710" s="444">
        <f t="shared" ca="1" si="212"/>
        <v>-1975794462333351.5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-1975794462333351.5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-8232476926388.9648</v>
      </c>
      <c r="L5711" s="444">
        <f t="shared" ca="1" si="212"/>
        <v>-1984026939259740.5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-1984026939259740.5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-8266778913582.251</v>
      </c>
      <c r="L5712" s="444">
        <f t="shared" ca="1" si="212"/>
        <v>-1992293718173322.8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-1992293718173322.8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-8301223825722.1777</v>
      </c>
      <c r="L5713" s="444">
        <f t="shared" ca="1" si="212"/>
        <v>-2000594941999045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-2000594941999045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-8335812258329.3545</v>
      </c>
      <c r="L5714" s="444">
        <f t="shared" ca="1" si="212"/>
        <v>-2008930754257374.3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-2008930754257374.3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-8370544809405.7256</v>
      </c>
      <c r="L5715" s="444">
        <f t="shared" ca="1" si="212"/>
        <v>-2017301299066780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-2017301299066780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-8405422079444.918</v>
      </c>
      <c r="L5716" s="444">
        <f t="shared" ca="1" si="212"/>
        <v>-2025706721146225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-2025706721146225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-8440444671442.6055</v>
      </c>
      <c r="L5717" s="444">
        <f t="shared" ca="1" si="212"/>
        <v>-2034147165817667.5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-2034147165817667.5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-8475613190906.9482</v>
      </c>
      <c r="L5718" s="444">
        <f t="shared" ca="1" si="212"/>
        <v>-2042622779008574.5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-2042622779008574.5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-8510928245869.0605</v>
      </c>
      <c r="L5719" s="444">
        <f t="shared" ca="1" si="212"/>
        <v>-2051133707254443.5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-2051133707254443.5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-8546390446893.5146</v>
      </c>
      <c r="L5720" s="444">
        <f t="shared" ca="1" si="212"/>
        <v>-2059680097701337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-2059680097701337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-8582000407088.9043</v>
      </c>
      <c r="L5721" s="444">
        <f t="shared" ca="1" si="212"/>
        <v>-2068262098108426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-2068262098108426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-8617758742118.4414</v>
      </c>
      <c r="L5722" s="444">
        <f t="shared" ca="1" si="212"/>
        <v>-2076879856850544.5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-2076879856850544.5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-8653666070210.6016</v>
      </c>
      <c r="L5723" s="444">
        <f t="shared" ca="1" si="212"/>
        <v>-2085533522920755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-2085533522920755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-8689723012169.8125</v>
      </c>
      <c r="L5724" s="444">
        <f t="shared" ca="1" si="212"/>
        <v>-2094223245932924.8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-2094223245932924.8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-8725930191387.1865</v>
      </c>
      <c r="L5725" s="444">
        <f t="shared" ca="1" si="212"/>
        <v>-2102949176124312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-2102949176124312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-8762288233851.2998</v>
      </c>
      <c r="L5726" s="444">
        <f t="shared" ca="1" si="212"/>
        <v>-2111711464358163.3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-2111711464358163.3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-8798797768159.0117</v>
      </c>
      <c r="L5727" s="444">
        <f t="shared" ca="1" si="212"/>
        <v>-2120510262126322.3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-2120510262126322.3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-8835459425526.3418</v>
      </c>
      <c r="L5728" s="444">
        <f t="shared" ca="1" si="212"/>
        <v>-2129345721551848.5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-2129345721551848.5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-8872273839799.3691</v>
      </c>
      <c r="L5729" s="444">
        <f t="shared" ca="1" si="212"/>
        <v>-2138217995391647.8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-2138217995391647.8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-8909241647465.1992</v>
      </c>
      <c r="L5730" s="444">
        <f t="shared" ca="1" si="212"/>
        <v>-2147127237039113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-2147127237039113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-8946363487662.9688</v>
      </c>
      <c r="L5731" s="444">
        <f t="shared" ca="1" si="212"/>
        <v>-2156073600526776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-2156073600526776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-8983640002194.9004</v>
      </c>
      <c r="L5732" s="444">
        <f t="shared" ca="1" si="212"/>
        <v>-2165057240528971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-2165057240528971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-9021071835537.3789</v>
      </c>
      <c r="L5733" s="444">
        <f t="shared" ca="1" si="212"/>
        <v>-2174078312364508.5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-2174078312364508.5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-9058659634852.1172</v>
      </c>
      <c r="L5734" s="444">
        <f t="shared" ca="1" si="212"/>
        <v>-2183136971999360.5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-2183136971999360.5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-9096404049997.3359</v>
      </c>
      <c r="L5735" s="444">
        <f t="shared" ca="1" si="212"/>
        <v>-2192233376049357.8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-2192233376049357.8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-9134305733538.9902</v>
      </c>
      <c r="L5736" s="444">
        <f t="shared" ca="1" si="212"/>
        <v>-2201367681782896.8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-2201367681782896.8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-9172365340762.0703</v>
      </c>
      <c r="L5737" s="444">
        <f t="shared" ca="1" si="212"/>
        <v>-2210540047123658.8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-2210540047123658.8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-9210583529681.9121</v>
      </c>
      <c r="L5738" s="444">
        <f t="shared" ca="1" si="212"/>
        <v>-2219750630653340.8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-2219750630653340.8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-9248960961055.5859</v>
      </c>
      <c r="L5739" s="444">
        <f t="shared" ca="1" si="212"/>
        <v>-2228999591614396.3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-2228999591614396.3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-9287498298393.3184</v>
      </c>
      <c r="L5740" s="444">
        <f t="shared" ca="1" si="212"/>
        <v>-2238287089912789.5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-2238287089912789.5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-9326196207969.9551</v>
      </c>
      <c r="L5741" s="444">
        <f t="shared" ca="1" si="212"/>
        <v>-2247613286120759.5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-2247613286120759.5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-9365055358836.4961</v>
      </c>
      <c r="L5742" s="444">
        <f t="shared" ca="1" si="212"/>
        <v>-2256978341479596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-2256978341479596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-9404076422831.6504</v>
      </c>
      <c r="L5743" s="444">
        <f t="shared" ca="1" si="212"/>
        <v>-2266382417902427.5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-2266382417902427.5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-9443260074593.4473</v>
      </c>
      <c r="L5744" s="444">
        <f t="shared" ca="1" si="212"/>
        <v>-2275825677977021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-2275825677977021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-9482606991570.9199</v>
      </c>
      <c r="L5745" s="444">
        <f t="shared" ca="1" si="212"/>
        <v>-2285308284968592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-2285308284968592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-9522117854035.8008</v>
      </c>
      <c r="L5746" s="444">
        <f t="shared" ca="1" si="212"/>
        <v>-2294830402822628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-2294830402822628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-9561793345094.2832</v>
      </c>
      <c r="L5747" s="444">
        <f t="shared" ca="1" si="212"/>
        <v>-2304392196167722.5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-2304392196167722.5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-9601634150698.8438</v>
      </c>
      <c r="L5748" s="444">
        <f t="shared" ca="1" si="212"/>
        <v>-2313993830318421.5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-2313993830318421.5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-9641640959660.0898</v>
      </c>
      <c r="L5749" s="444">
        <f t="shared" ca="1" si="212"/>
        <v>-2323635471278081.5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-2323635471278081.5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-9681814463658.6719</v>
      </c>
      <c r="L5750" s="444">
        <f t="shared" ca="1" si="212"/>
        <v>-2333317285741740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-2333317285741740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-9722155357257.25</v>
      </c>
      <c r="L5751" s="444">
        <f t="shared" ca="1" si="212"/>
        <v>-2343039441098997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-2343039441098997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-9762664337912.4883</v>
      </c>
      <c r="L5752" s="444">
        <f t="shared" ca="1" si="212"/>
        <v>-2352802105436909.5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-2352802105436909.5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-9803342105987.123</v>
      </c>
      <c r="L5753" s="444">
        <f t="shared" ca="1" si="212"/>
        <v>-2362605447542896.5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-2362605447542896.5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-9844189364762.0684</v>
      </c>
      <c r="L5754" s="444">
        <f t="shared" ca="1" si="212"/>
        <v>-2372449636907658.5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-2372449636907658.5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-9885206820448.5762</v>
      </c>
      <c r="L5755" s="444">
        <f t="shared" ca="1" si="212"/>
        <v>-2382334843728107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-2382334843728107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-9926395182200.4453</v>
      </c>
      <c r="L5756" s="444">
        <f t="shared" ca="1" si="212"/>
        <v>-2392261238910307.5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-2392261238910307.5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-9967755162126.2813</v>
      </c>
      <c r="L5757" s="444">
        <f t="shared" ca="1" si="212"/>
        <v>-2402228994072434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-2402228994072434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-10009287475301.809</v>
      </c>
      <c r="L5758" s="444">
        <f t="shared" ca="1" si="212"/>
        <v>-2412238281547736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-2412238281547736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-10050992839782.232</v>
      </c>
      <c r="L5759" s="444">
        <f t="shared" ca="1" si="212"/>
        <v>-2422289274387518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-2422289274387518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-10092871976614.658</v>
      </c>
      <c r="L5760" s="444">
        <f t="shared" ca="1" si="212"/>
        <v>-2432382146364132.5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-2432382146364132.5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-10134925609850.553</v>
      </c>
      <c r="L5761" s="444">
        <f t="shared" ca="1" si="212"/>
        <v>-2442517071973983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-2442517071973983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-10177154466558.262</v>
      </c>
      <c r="L5762" s="444">
        <f t="shared" ca="1" si="212"/>
        <v>-2452694226440541.5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-2452694226440541.5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-10219559276835.59</v>
      </c>
      <c r="L5763" s="444">
        <f t="shared" ca="1" si="212"/>
        <v>-2462913785717377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-2462913785717377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-10262140773822.404</v>
      </c>
      <c r="L5764" s="444">
        <f t="shared" ca="1" si="212"/>
        <v>-2473175926491199.5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-2473175926491199.5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-10304899693713.332</v>
      </c>
      <c r="L5765" s="444">
        <f t="shared" ca="1" si="212"/>
        <v>-2483480826184913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-2483480826184913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-10347836775770.471</v>
      </c>
      <c r="L5766" s="444">
        <f t="shared" ca="1" si="212"/>
        <v>-2493828662960683.5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-2493828662960683.5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-10390952762336.182</v>
      </c>
      <c r="L5767" s="444">
        <f t="shared" ca="1" si="212"/>
        <v>-2504219615723019.5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-2504219615723019.5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-10434248398845.914</v>
      </c>
      <c r="L5768" s="444">
        <f t="shared" ca="1" si="212"/>
        <v>-2514653864121865.5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-2514653864121865.5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-10477724433841.105</v>
      </c>
      <c r="L5769" s="444">
        <f t="shared" ca="1" si="212"/>
        <v>-2525131588555706.5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-2525131588555706.5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-10521381618982.109</v>
      </c>
      <c r="L5770" s="444">
        <f t="shared" ca="1" si="212"/>
        <v>-2535652970174688.5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-2535652970174688.5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-10565220709061.201</v>
      </c>
      <c r="L5771" s="444">
        <f t="shared" ca="1" si="212"/>
        <v>-2546218190883749.5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-2546218190883749.5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-10609242462015.623</v>
      </c>
      <c r="L5772" s="444">
        <f t="shared" ca="1" si="212"/>
        <v>-2556827433345765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-2556827433345765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-10653447638940.688</v>
      </c>
      <c r="L5773" s="444">
        <f t="shared" ca="1" si="212"/>
        <v>-2567480880984705.5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-2567480880984705.5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-10697837004102.939</v>
      </c>
      <c r="L5774" s="444">
        <f t="shared" ca="1" si="212"/>
        <v>-2578178717988808.5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-2578178717988808.5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-10742411324953.369</v>
      </c>
      <c r="L5775" s="444">
        <f t="shared" ca="1" si="212"/>
        <v>-2588921129313762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-2588921129313762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-10787171372140.676</v>
      </c>
      <c r="L5776" s="444">
        <f t="shared" ca="1" si="212"/>
        <v>-2599708300685902.5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-2599708300685902.5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-10832117919524.594</v>
      </c>
      <c r="L5777" s="444">
        <f t="shared" ca="1" si="212"/>
        <v>-2610540418605427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-2610540418605427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-10877251744189.279</v>
      </c>
      <c r="L5778" s="444">
        <f t="shared" ca="1" si="212"/>
        <v>-2621417670349616.5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-2621417670349616.5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-10922573626456.734</v>
      </c>
      <c r="L5779" s="444">
        <f t="shared" ca="1" si="212"/>
        <v>-2632340243976073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-2632340243976073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-10968084349900.305</v>
      </c>
      <c r="L5780" s="444">
        <f t="shared" ca="1" si="212"/>
        <v>-2643308328325973.5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-2643308328325973.5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-11013784701358.223</v>
      </c>
      <c r="L5781" s="444">
        <f t="shared" ca="1" si="212"/>
        <v>-2654322113027331.5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-2654322113027331.5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-11059675470947.215</v>
      </c>
      <c r="L5782" s="444">
        <f t="shared" ca="1" si="212"/>
        <v>-2665381788498278.5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-2665381788498278.5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-11105757452076.16</v>
      </c>
      <c r="L5783" s="444">
        <f t="shared" ca="1" si="212"/>
        <v>-2676487545950354.5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-2676487545950354.5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-11152031441459.811</v>
      </c>
      <c r="L5784" s="444">
        <f t="shared" ca="1" si="212"/>
        <v>-2687639577391814.5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-2687639577391814.5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-11198498239132.561</v>
      </c>
      <c r="L5785" s="444">
        <f t="shared" ca="1" si="212"/>
        <v>-2698838075630947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-2698838075630947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-11245158648462.279</v>
      </c>
      <c r="L5786" s="444">
        <f t="shared" ca="1" si="212"/>
        <v>-2710083234279409.5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-2710083234279409.5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-11292013476164.207</v>
      </c>
      <c r="L5787" s="444">
        <f t="shared" ca="1" si="212"/>
        <v>-2721375247755573.5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-2721375247755573.5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-11339063532314.889</v>
      </c>
      <c r="L5788" s="444">
        <f t="shared" ca="1" si="212"/>
        <v>-2732714311287888.5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-2732714311287888.5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-11386309630366.201</v>
      </c>
      <c r="L5789" s="444">
        <f t="shared" ca="1" si="212"/>
        <v>-2744100620918254.5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-2744100620918254.5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-11433752587159.395</v>
      </c>
      <c r="L5790" s="444">
        <f t="shared" ca="1" si="212"/>
        <v>-2755534373505414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-2755534373505414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-11481393222939.225</v>
      </c>
      <c r="L5791" s="444">
        <f t="shared" ca="1" si="212"/>
        <v>-2767015766728353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-2767015766728353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-11529232361368.137</v>
      </c>
      <c r="L5792" s="444">
        <f t="shared" ca="1" si="212"/>
        <v>-2778544999089721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-2778544999089721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-11577270829540.504</v>
      </c>
      <c r="L5793" s="444">
        <f t="shared" ca="1" si="212"/>
        <v>-2790122269919261.5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-2790122269919261.5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-11625509457996.922</v>
      </c>
      <c r="L5794" s="444">
        <f t="shared" ca="1" si="212"/>
        <v>-2801747779377258.5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-2801747779377258.5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-11673949080738.576</v>
      </c>
      <c r="L5795" s="444">
        <f t="shared" ca="1" si="212"/>
        <v>-2813421728457997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-2813421728457997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-11722590535241.654</v>
      </c>
      <c r="L5796" s="444">
        <f t="shared" ca="1" si="212"/>
        <v>-2825144318993238.5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-2825144318993238.5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-11771434662471.826</v>
      </c>
      <c r="L5797" s="444">
        <f t="shared" ca="1" si="212"/>
        <v>-2836915753655710.5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-2836915753655710.5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-11820482306898.793</v>
      </c>
      <c r="L5798" s="444">
        <f t="shared" ca="1" si="212"/>
        <v>-2848736235962609.5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-2848736235962609.5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-11869734316510.873</v>
      </c>
      <c r="L5799" s="444">
        <f t="shared" ca="1" si="212"/>
        <v>-2860605970279120.5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-2860605970279120.5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-11919191542829.668</v>
      </c>
      <c r="L5800" s="444">
        <f t="shared" ca="1" si="212"/>
        <v>-2872525161821950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-2872525161821950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-11968854840924.791</v>
      </c>
      <c r="L5801" s="444">
        <f t="shared" ca="1" si="212"/>
        <v>-2884494016662875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-2884494016662875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-12018725069428.646</v>
      </c>
      <c r="L5802" s="444">
        <f t="shared" ca="1" si="212"/>
        <v>-2896512741732303.5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-2896512741732303.5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-12068803090551.264</v>
      </c>
      <c r="L5803" s="444">
        <f t="shared" ca="1" si="212"/>
        <v>-2908581544822855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-2908581544822855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-12119089770095.229</v>
      </c>
      <c r="L5804" s="444">
        <f t="shared" ca="1" si="212"/>
        <v>-2920700634592950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-2920700634592950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-12169585977470.625</v>
      </c>
      <c r="L5805" s="444">
        <f t="shared" ca="1" si="212"/>
        <v>-2932870220570420.5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-2932870220570420.5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-12220292585710.086</v>
      </c>
      <c r="L5806" s="444">
        <f t="shared" ca="1" si="212"/>
        <v>-2945090513156130.5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-2945090513156130.5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-12271210471483.877</v>
      </c>
      <c r="L5807" s="444">
        <f t="shared" ca="1" si="212"/>
        <v>-2957361723627614.5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-2957361723627614.5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-12322340515115.061</v>
      </c>
      <c r="L5808" s="444">
        <f t="shared" ca="1" si="212"/>
        <v>-2969684064142729.5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-2969684064142729.5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-12373683600594.707</v>
      </c>
      <c r="L5809" s="444">
        <f t="shared" ca="1" si="212"/>
        <v>-2982057747743324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-2982057747743324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-12425240615597.184</v>
      </c>
      <c r="L5810" s="444">
        <f t="shared" ca="1" si="212"/>
        <v>-2994482988358921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-2994482988358921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-12477012451495.504</v>
      </c>
      <c r="L5811" s="444">
        <f t="shared" ca="1" si="212"/>
        <v>-3006960000810416.5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-3006960000810416.5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-12529000003376.734</v>
      </c>
      <c r="L5812" s="444">
        <f t="shared" ca="1" si="212"/>
        <v>-3019489000813793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-3019489000813793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-12581204170057.471</v>
      </c>
      <c r="L5813" s="444">
        <f t="shared" ca="1" si="212"/>
        <v>-3032070204983850.5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-3032070204983850.5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-12633625854099.377</v>
      </c>
      <c r="L5814" s="444">
        <f t="shared" ca="1" si="212"/>
        <v>-3044703830837950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-3044703830837950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-12686265961824.791</v>
      </c>
      <c r="L5815" s="444">
        <f t="shared" ca="1" si="212"/>
        <v>-3057390096799775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-3057390096799775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-12739125403332.396</v>
      </c>
      <c r="L5816" s="444">
        <f t="shared" ca="1" si="212"/>
        <v>-3070129222203107.5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-3070129222203107.5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-12792205092512.947</v>
      </c>
      <c r="L5817" s="444">
        <f t="shared" ca="1" si="212"/>
        <v>-3082921427295620.5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-3082921427295620.5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-12845505947065.086</v>
      </c>
      <c r="L5818" s="444">
        <f t="shared" ca="1" si="212"/>
        <v>-3095766933242685.5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-3095766933242685.5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-12899028888511.189</v>
      </c>
      <c r="L5819" s="444">
        <f t="shared" ca="1" si="212"/>
        <v>-3108665962131196.5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-3108665962131196.5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-12952774842213.318</v>
      </c>
      <c r="L5820" s="444">
        <f t="shared" ca="1" si="212"/>
        <v>-3121618736973410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-3121618736973410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-13006744737389.209</v>
      </c>
      <c r="L5821" s="444">
        <f t="shared" ca="1" si="212"/>
        <v>-3134625481710799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-3134625481710799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-13060939507128.328</v>
      </c>
      <c r="L5822" s="444">
        <f t="shared" ca="1" si="212"/>
        <v>-3147686421217927.5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-3147686421217927.5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-13115360088408.031</v>
      </c>
      <c r="L5823" s="444">
        <f t="shared" ca="1" si="212"/>
        <v>-3160801781306335.5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-3160801781306335.5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-13170007422109.73</v>
      </c>
      <c r="L5824" s="444">
        <f t="shared" ca="1" si="212"/>
        <v>-3173971788728445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-3173971788728445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-13224882453035.188</v>
      </c>
      <c r="L5825" s="444">
        <f t="shared" ca="1" si="212"/>
        <v>-3187196671181480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-3187196671181480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-13279986129922.834</v>
      </c>
      <c r="L5826" s="444">
        <f t="shared" ca="1" si="212"/>
        <v>-3200476657311403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-3200476657311403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-13335319405464.18</v>
      </c>
      <c r="L5827" s="444">
        <f t="shared" ca="1" si="212"/>
        <v>-3213811976716867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-3213811976716867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-13390883236320.279</v>
      </c>
      <c r="L5828" s="444">
        <f t="shared" ca="1" si="212"/>
        <v>-3227202859953187.5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-3227202859953187.5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-13446678583138.281</v>
      </c>
      <c r="L5829" s="444">
        <f t="shared" ca="1" si="212"/>
        <v>-3240649538536326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-3240649538536326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-13502706410568.025</v>
      </c>
      <c r="L5830" s="444">
        <f t="shared" ca="1" si="212"/>
        <v>-3254152244946894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-3254152244946894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-13558967687278.725</v>
      </c>
      <c r="L5831" s="444">
        <f t="shared" ca="1" si="212"/>
        <v>-3267711212634172.5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-3267711212634172.5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-13615463385975.719</v>
      </c>
      <c r="L5832" s="444">
        <f t="shared" ca="1" si="212"/>
        <v>-3281326676020148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-3281326676020148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-13672194483417.283</v>
      </c>
      <c r="L5833" s="444">
        <f t="shared" ca="1" si="212"/>
        <v>-3294998870503565.5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-3294998870503565.5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-13729161960431.523</v>
      </c>
      <c r="L5834" s="444">
        <f t="shared" ca="1" si="212"/>
        <v>-3308728032463997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-3308728032463997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-13786366801933.32</v>
      </c>
      <c r="L5835" s="444">
        <f t="shared" ca="1" si="212"/>
        <v>-3322514399265930.5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-3322514399265930.5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-13843809996941.377</v>
      </c>
      <c r="L5836" s="444">
        <f t="shared" ca="1" si="212"/>
        <v>-3336358209262872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-3336358209262872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-13901492538595.301</v>
      </c>
      <c r="L5837" s="444">
        <f t="shared" ca="1" si="212"/>
        <v>-3350259701801467.5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-3350259701801467.5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-13959415424172.781</v>
      </c>
      <c r="L5838" s="444">
        <f t="shared" ca="1" si="212"/>
        <v>-3364219117225640.5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-3364219117225640.5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-14017579655106.836</v>
      </c>
      <c r="L5839" s="444">
        <f t="shared" ca="1" si="212"/>
        <v>-3378236696880747.5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-3378236696880747.5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-14075986237003.115</v>
      </c>
      <c r="L5840" s="444">
        <f t="shared" ca="1" si="212"/>
        <v>-3392312683117750.5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-3392312683117750.5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-14134636179657.293</v>
      </c>
      <c r="L5841" s="444">
        <f t="shared" ca="1" si="212"/>
        <v>-3406447319297408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-3406447319297408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-14193530497072.533</v>
      </c>
      <c r="L5842" s="444">
        <f t="shared" ca="1" si="212"/>
        <v>-3420640849794480.5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-3420640849794480.5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-14252670207477.002</v>
      </c>
      <c r="L5843" s="444">
        <f t="shared" ca="1" si="212"/>
        <v>-3434893520001957.5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-3434893520001957.5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-14312056333341.49</v>
      </c>
      <c r="L5844" s="444">
        <f t="shared" ca="1" si="212"/>
        <v>-3449205576335299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-3449205576335299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-14371689901397.078</v>
      </c>
      <c r="L5845" s="444">
        <f t="shared" ca="1" si="212"/>
        <v>-3463577266236696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-3463577266236696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-14431571942652.9</v>
      </c>
      <c r="L5846" s="444">
        <f t="shared" ca="1" si="212"/>
        <v>-3478008838179349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-3478008838179349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-14491703492413.953</v>
      </c>
      <c r="L5847" s="444">
        <f t="shared" ca="1" si="212"/>
        <v>-3492500541671763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-3492500541671763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-14552085590299.012</v>
      </c>
      <c r="L5848" s="444">
        <f t="shared" ca="1" si="212"/>
        <v>-3507052627262062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-3507052627262062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-14612719280258.592</v>
      </c>
      <c r="L5849" s="444">
        <f t="shared" ca="1" si="212"/>
        <v>-3521665346542320.5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-3521665346542320.5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-14673605610593.002</v>
      </c>
      <c r="L5850" s="444">
        <f t="shared" ca="1" si="212"/>
        <v>-3536338952152913.5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-3536338952152913.5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-14734745633970.473</v>
      </c>
      <c r="L5851" s="444">
        <f t="shared" ca="1" si="212"/>
        <v>-3551073697786884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-3551073697786884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-14796140407445.348</v>
      </c>
      <c r="L5852" s="444">
        <f t="shared" ca="1" si="212"/>
        <v>-3565869838194329.5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-3565869838194329.5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-14857790992476.371</v>
      </c>
      <c r="L5853" s="444">
        <f t="shared" ca="1" si="212"/>
        <v>-3580727629186806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-3580727629186806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-14919698454945.027</v>
      </c>
      <c r="L5854" s="444">
        <f t="shared" ca="1" si="212"/>
        <v>-3595647327641751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-3595647327641751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-14981863865173.965</v>
      </c>
      <c r="L5855" s="444">
        <f t="shared" ca="1" si="212"/>
        <v>-3610629191506925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-3610629191506925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-15044288297945.521</v>
      </c>
      <c r="L5856" s="444">
        <f t="shared" ca="1" si="212"/>
        <v>-3625673479804870.5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-3625673479804870.5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-15106972832520.291</v>
      </c>
      <c r="L5857" s="444">
        <f t="shared" ca="1" si="212"/>
        <v>-3640780452637391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-3640780452637391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-15169918552655.793</v>
      </c>
      <c r="L5858" s="444">
        <f t="shared" ca="1" si="212"/>
        <v>-3655950371190047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-3655950371190047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-15233126546625.195</v>
      </c>
      <c r="L5859" s="444">
        <f t="shared" ca="1" si="212"/>
        <v>-3671183497736672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-3671183497736672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-15296597907236.133</v>
      </c>
      <c r="L5860" s="444">
        <f t="shared" ca="1" si="212"/>
        <v>-3686480095643908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-3686480095643908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-15360333731849.617</v>
      </c>
      <c r="L5861" s="444">
        <f t="shared" ca="1" si="212"/>
        <v>-3701840429375757.5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-3701840429375757.5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-15424335122398.986</v>
      </c>
      <c r="L5862" s="444">
        <f t="shared" ca="1" si="212"/>
        <v>-3717264764498156.5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-3717264764498156.5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-15488603185408.984</v>
      </c>
      <c r="L5863" s="444">
        <f t="shared" ca="1" si="212"/>
        <v>-3732753367683565.5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-3732753367683565.5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-15553139032014.855</v>
      </c>
      <c r="L5864" s="444">
        <f t="shared" ca="1" si="212"/>
        <v>-3748306506715580.5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-3748306506715580.5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-15617943777981.588</v>
      </c>
      <c r="L5865" s="444">
        <f t="shared" ca="1" si="212"/>
        <v>-3763924450493562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-3763924450493562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-15683018543723.172</v>
      </c>
      <c r="L5866" s="444">
        <f t="shared" ca="1" si="212"/>
        <v>-3779607469037285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-3779607469037285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-15748364454322.021</v>
      </c>
      <c r="L5867" s="444">
        <f t="shared" ca="1" si="212"/>
        <v>-3795355833491607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-3795355833491607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-15813982639548.359</v>
      </c>
      <c r="L5868" s="444">
        <f t="shared" ca="1" si="212"/>
        <v>-3811169816131155.5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-3811169816131155.5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-15879874233879.814</v>
      </c>
      <c r="L5869" s="444">
        <f t="shared" ca="1" si="212"/>
        <v>-3827049690365035.5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-3827049690365035.5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-15946040376520.98</v>
      </c>
      <c r="L5870" s="444">
        <f t="shared" ca="1" si="212"/>
        <v>-3842995730741556.5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-3842995730741556.5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-16012482211423.152</v>
      </c>
      <c r="L5871" s="444">
        <f t="shared" ca="1" si="212"/>
        <v>-3859008212952979.5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-3859008212952979.5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-16079200887304.08</v>
      </c>
      <c r="L5872" s="444">
        <f t="shared" ca="1" si="212"/>
        <v>-3875087413840283.5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-3875087413840283.5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-16146197557667.848</v>
      </c>
      <c r="L5873" s="444">
        <f t="shared" ref="L5873:L6127" ca="1" si="217">I5873-J5873+K5873</f>
        <v>-3891233611397951.5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-3891233611397951.5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-16213473380824.797</v>
      </c>
      <c r="L5874" s="444">
        <f t="shared" ca="1" si="217"/>
        <v>-3907447084778776.5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-3907447084778776.5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-16281029519911.568</v>
      </c>
      <c r="L5875" s="444">
        <f t="shared" ca="1" si="217"/>
        <v>-3923728114298688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-3923728114298688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-16348867142911.199</v>
      </c>
      <c r="L5876" s="444">
        <f t="shared" ca="1" si="217"/>
        <v>-3940076981441599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-3940076981441599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-16416987422673.326</v>
      </c>
      <c r="L5877" s="444">
        <f t="shared" ca="1" si="217"/>
        <v>-3956493968864272.5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-3956493968864272.5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-16485391536934.471</v>
      </c>
      <c r="L5878" s="444">
        <f t="shared" ca="1" si="217"/>
        <v>-3972979360401207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-3972979360401207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-16554080668338.361</v>
      </c>
      <c r="L5879" s="444">
        <f t="shared" ca="1" si="217"/>
        <v>-3989533441069545.5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-3989533441069545.5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-16623056004456.439</v>
      </c>
      <c r="L5880" s="444">
        <f t="shared" ca="1" si="217"/>
        <v>-4006156497074002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-4006156497074002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-16692318737808.34</v>
      </c>
      <c r="L5881" s="444">
        <f t="shared" ca="1" si="217"/>
        <v>-4022848815811810.5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-4022848815811810.5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-16761870065882.543</v>
      </c>
      <c r="L5882" s="444">
        <f t="shared" ca="1" si="217"/>
        <v>-4039610685877693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-4039610685877693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-16831711191157.055</v>
      </c>
      <c r="L5883" s="444">
        <f t="shared" ca="1" si="217"/>
        <v>-4056442397068850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-4056442397068850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-16901843321120.209</v>
      </c>
      <c r="L5884" s="444">
        <f t="shared" ca="1" si="217"/>
        <v>-4073344240389970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-4073344240389970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-16972267668291.539</v>
      </c>
      <c r="L5885" s="444">
        <f t="shared" ca="1" si="217"/>
        <v>-4090316508058261.5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-4090316508058261.5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-17042985450242.756</v>
      </c>
      <c r="L5886" s="444">
        <f t="shared" ca="1" si="217"/>
        <v>-4107359493508504.5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-4107359493508504.5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-17113997889618.768</v>
      </c>
      <c r="L5887" s="444">
        <f t="shared" ca="1" si="217"/>
        <v>-4124473491398123.5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-4124473491398123.5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-17185306214158.846</v>
      </c>
      <c r="L5888" s="444">
        <f t="shared" ca="1" si="217"/>
        <v>-4141658797612282.5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-4141658797612282.5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-17256911656717.844</v>
      </c>
      <c r="L5889" s="444">
        <f t="shared" ca="1" si="217"/>
        <v>-4158915709269000.5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-4158915709269000.5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-17328815455287.502</v>
      </c>
      <c r="L5890" s="444">
        <f t="shared" ca="1" si="217"/>
        <v>-4176244524724288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-4176244524724288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-17401018853017.867</v>
      </c>
      <c r="L5891" s="444">
        <f t="shared" ca="1" si="217"/>
        <v>-4193645543577306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-4193645543577306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-17473523098238.773</v>
      </c>
      <c r="L5892" s="444">
        <f t="shared" ca="1" si="217"/>
        <v>-4211119066675545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-4211119066675545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-17546329444481.438</v>
      </c>
      <c r="L5893" s="444">
        <f t="shared" ca="1" si="217"/>
        <v>-4228665396120026.5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-4228665396120026.5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-17619439150500.113</v>
      </c>
      <c r="L5894" s="444">
        <f t="shared" ca="1" si="217"/>
        <v>-4246284835270526.5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-4246284835270526.5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-17692853480293.859</v>
      </c>
      <c r="L5895" s="444">
        <f t="shared" ca="1" si="217"/>
        <v>-4263977688750820.5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-4263977688750820.5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-17766573703128.418</v>
      </c>
      <c r="L5896" s="444">
        <f t="shared" ca="1" si="217"/>
        <v>-4281744262453949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-4281744262453949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-17840601093558.121</v>
      </c>
      <c r="L5897" s="444">
        <f t="shared" ca="1" si="217"/>
        <v>-4299584863547507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-4299584863547507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-17914936931447.945</v>
      </c>
      <c r="L5898" s="444">
        <f t="shared" ca="1" si="217"/>
        <v>-4317499800478955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-4317499800478955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-17989582501995.645</v>
      </c>
      <c r="L5899" s="444">
        <f t="shared" ca="1" si="217"/>
        <v>-4335489382980950.5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-4335489382980950.5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-18064539095753.961</v>
      </c>
      <c r="L5900" s="444">
        <f t="shared" ca="1" si="217"/>
        <v>-4353553922076704.5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-4353553922076704.5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-18139808008652.934</v>
      </c>
      <c r="L5901" s="444">
        <f t="shared" ca="1" si="217"/>
        <v>-4371693730085357.5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-4371693730085357.5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-18215390542022.324</v>
      </c>
      <c r="L5902" s="444">
        <f t="shared" ca="1" si="217"/>
        <v>-4389909120627380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-4389909120627380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-18291288002614.082</v>
      </c>
      <c r="L5903" s="444">
        <f t="shared" ca="1" si="217"/>
        <v>-4408200408629994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-4408200408629994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-18367501702624.977</v>
      </c>
      <c r="L5904" s="444">
        <f t="shared" ca="1" si="217"/>
        <v>-4426567910332619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-4426567910332619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-18444032959719.246</v>
      </c>
      <c r="L5905" s="444">
        <f t="shared" ca="1" si="217"/>
        <v>-4445011943292338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-4445011943292338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-18520883097051.41</v>
      </c>
      <c r="L5906" s="444">
        <f t="shared" ca="1" si="217"/>
        <v>-4463532826389389.5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-4463532826389389.5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-18598053443289.121</v>
      </c>
      <c r="L5907" s="444">
        <f t="shared" ca="1" si="217"/>
        <v>-4482130879832678.5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-4482130879832678.5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-18675545332636.164</v>
      </c>
      <c r="L5908" s="444">
        <f t="shared" ca="1" si="217"/>
        <v>-4500806425165314.5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-4500806425165314.5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-18753360104855.48</v>
      </c>
      <c r="L5909" s="444">
        <f t="shared" ca="1" si="217"/>
        <v>-4519559785270170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-4519559785270170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-18831499105292.375</v>
      </c>
      <c r="L5910" s="444">
        <f t="shared" ca="1" si="217"/>
        <v>-4538391284375462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-4538391284375462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-18909963684897.758</v>
      </c>
      <c r="L5911" s="444">
        <f t="shared" ca="1" si="217"/>
        <v>-4557301248060360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-4557301248060360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-18988755200251.5</v>
      </c>
      <c r="L5912" s="444">
        <f t="shared" ca="1" si="217"/>
        <v>-4576290003260612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-4576290003260612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-19067875013585.883</v>
      </c>
      <c r="L5913" s="444">
        <f t="shared" ca="1" si="217"/>
        <v>-4595357878274198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-4595357878274198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-19147324492809.156</v>
      </c>
      <c r="L5914" s="444">
        <f t="shared" ca="1" si="217"/>
        <v>-4614505202767007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-4614505202767007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-19227105011529.195</v>
      </c>
      <c r="L5915" s="444">
        <f t="shared" ca="1" si="217"/>
        <v>-4633732307778536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-4633732307778536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-19307217949077.234</v>
      </c>
      <c r="L5916" s="444">
        <f t="shared" ca="1" si="217"/>
        <v>-4653039525727613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-4653039525727613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-19387664690531.719</v>
      </c>
      <c r="L5917" s="444">
        <f t="shared" ca="1" si="217"/>
        <v>-4672427190418145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-4672427190418145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-19468446626742.27</v>
      </c>
      <c r="L5918" s="444">
        <f t="shared" ca="1" si="217"/>
        <v>-4691895637044887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-4691895637044887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-19549565154353.695</v>
      </c>
      <c r="L5919" s="444">
        <f t="shared" ca="1" si="217"/>
        <v>-4711445202199241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-4711445202199241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-19631021675830.172</v>
      </c>
      <c r="L5920" s="444">
        <f t="shared" ca="1" si="217"/>
        <v>-4731076223875071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-4731076223875071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-19712817599479.461</v>
      </c>
      <c r="L5921" s="444">
        <f t="shared" ca="1" si="217"/>
        <v>-4750789041474550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-4750789041474550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-19794954339477.293</v>
      </c>
      <c r="L5922" s="444">
        <f t="shared" ca="1" si="217"/>
        <v>-4770583995814027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-4770583995814027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-19877433315891.777</v>
      </c>
      <c r="L5923" s="444">
        <f t="shared" ca="1" si="217"/>
        <v>-4790461429129919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-4790461429129919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-19960255954707.996</v>
      </c>
      <c r="L5924" s="444">
        <f t="shared" ca="1" si="217"/>
        <v>-4810421685084627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-4810421685084627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-20043423687852.613</v>
      </c>
      <c r="L5925" s="444">
        <f t="shared" ca="1" si="217"/>
        <v>-4830465108772480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-4830465108772480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-20126937953218.668</v>
      </c>
      <c r="L5926" s="444">
        <f t="shared" ca="1" si="217"/>
        <v>-4850592046725699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-4850592046725699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-20210800194690.414</v>
      </c>
      <c r="L5927" s="444">
        <f t="shared" ca="1" si="217"/>
        <v>-4870802846920389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-4870802846920389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-20295011862168.289</v>
      </c>
      <c r="L5928" s="444">
        <f t="shared" ca="1" si="217"/>
        <v>-4891097858782557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-4891097858782557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-20379574411593.988</v>
      </c>
      <c r="L5929" s="444">
        <f t="shared" ca="1" si="217"/>
        <v>-4911477433194151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-4911477433194151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-20464489304975.629</v>
      </c>
      <c r="L5930" s="444">
        <f t="shared" ca="1" si="217"/>
        <v>-4931941922499127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-4931941922499127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-20549758010413.027</v>
      </c>
      <c r="L5931" s="444">
        <f t="shared" ca="1" si="217"/>
        <v>-4952491680509540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-4952491680509540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-20635382002123.082</v>
      </c>
      <c r="L5932" s="444">
        <f t="shared" ca="1" si="217"/>
        <v>-4973127062511663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-4973127062511663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-20721362760465.262</v>
      </c>
      <c r="L5933" s="444">
        <f t="shared" ca="1" si="217"/>
        <v>-4993848425272128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-4993848425272128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-20807701771967.199</v>
      </c>
      <c r="L5934" s="444">
        <f t="shared" ca="1" si="217"/>
        <v>-5014656127044095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-5014656127044095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-20894400529350.395</v>
      </c>
      <c r="L5935" s="444">
        <f t="shared" ca="1" si="217"/>
        <v>-5035550527573445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-5035550527573445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-20981460531556.02</v>
      </c>
      <c r="L5936" s="444">
        <f t="shared" ca="1" si="217"/>
        <v>-5056531988105001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-5056531988105001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-21068883283770.836</v>
      </c>
      <c r="L5937" s="444">
        <f t="shared" ca="1" si="217"/>
        <v>-5077600871388772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-5077600871388772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-21156670297453.215</v>
      </c>
      <c r="L5938" s="444">
        <f t="shared" ca="1" si="217"/>
        <v>-5098757541686225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-5098757541686225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-21244823090359.27</v>
      </c>
      <c r="L5939" s="444">
        <f t="shared" ca="1" si="217"/>
        <v>-5120002364776584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-5120002364776584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-21333343186569.102</v>
      </c>
      <c r="L5940" s="444">
        <f t="shared" ca="1" si="217"/>
        <v>-5141335707963153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-5141335707963153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-21422232116513.137</v>
      </c>
      <c r="L5941" s="444">
        <f t="shared" ca="1" si="217"/>
        <v>-5162757940079666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-5162757940079666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-21511491416998.609</v>
      </c>
      <c r="L5942" s="444">
        <f t="shared" ca="1" si="217"/>
        <v>-5184269431496665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-5184269431496665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-21601122631236.105</v>
      </c>
      <c r="L5943" s="444">
        <f t="shared" ca="1" si="217"/>
        <v>-5205870554127901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-5205870554127901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-21691127308866.254</v>
      </c>
      <c r="L5944" s="444">
        <f t="shared" ca="1" si="217"/>
        <v>-5227561681436767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-5227561681436767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-21781507005986.527</v>
      </c>
      <c r="L5945" s="444">
        <f t="shared" ca="1" si="217"/>
        <v>-5249343188442754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-5249343188442754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-21872263285178.141</v>
      </c>
      <c r="L5946" s="444">
        <f t="shared" ca="1" si="217"/>
        <v>-5271215451727932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-5271215451727932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-21963397715533.051</v>
      </c>
      <c r="L5947" s="444">
        <f t="shared" ca="1" si="217"/>
        <v>-5293178849443465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-5293178849443465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-22054911872681.105</v>
      </c>
      <c r="L5948" s="444">
        <f t="shared" ca="1" si="217"/>
        <v>-5315233761316146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-5315233761316146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-22146807338817.273</v>
      </c>
      <c r="L5949" s="444">
        <f t="shared" ca="1" si="217"/>
        <v>-5337380568654963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-5337380568654963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-22239085702729.012</v>
      </c>
      <c r="L5950" s="444">
        <f t="shared" ca="1" si="217"/>
        <v>-5359619654357692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-5359619654357692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-22331748559823.715</v>
      </c>
      <c r="L5951" s="444">
        <f t="shared" ca="1" si="217"/>
        <v>-5381951402917516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-5381951402917516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-22424797512156.316</v>
      </c>
      <c r="L5952" s="444">
        <f t="shared" ca="1" si="217"/>
        <v>-5404376200429672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-5404376200429672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-22518234168456.965</v>
      </c>
      <c r="L5953" s="444">
        <f t="shared" ca="1" si="217"/>
        <v>-5426894434598129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-5426894434598129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-22612060144158.871</v>
      </c>
      <c r="L5954" s="444">
        <f t="shared" ca="1" si="217"/>
        <v>-5449506494742288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-5449506494742288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-22706277061426.199</v>
      </c>
      <c r="L5955" s="444">
        <f t="shared" ca="1" si="217"/>
        <v>-5472212771803714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-5472212771803714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-22800886549182.141</v>
      </c>
      <c r="L5956" s="444">
        <f t="shared" ca="1" si="217"/>
        <v>-5495013658352896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-5495013658352896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-22895890243137.066</v>
      </c>
      <c r="L5957" s="444">
        <f t="shared" ca="1" si="217"/>
        <v>-5517909548596033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-5517909548596033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-22991289785816.805</v>
      </c>
      <c r="L5958" s="444">
        <f t="shared" ca="1" si="217"/>
        <v>-5540900838381850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-5540900838381850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-23087086826591.043</v>
      </c>
      <c r="L5959" s="444">
        <f t="shared" ca="1" si="217"/>
        <v>-5563987925208441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-5563987925208441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-23183283021701.836</v>
      </c>
      <c r="L5960" s="444">
        <f t="shared" ca="1" si="217"/>
        <v>-5587171208230143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-5587171208230143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-23279880034292.262</v>
      </c>
      <c r="L5961" s="444">
        <f t="shared" ca="1" si="217"/>
        <v>-5610451088264435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-5610451088264435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-23376879534435.145</v>
      </c>
      <c r="L5962" s="444">
        <f t="shared" ca="1" si="217"/>
        <v>-5633827967798870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-5633827967798870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-23474283199161.957</v>
      </c>
      <c r="L5963" s="444">
        <f t="shared" ca="1" si="217"/>
        <v>-5657302250998032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-5657302250998032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-23572092712491.801</v>
      </c>
      <c r="L5964" s="444">
        <f t="shared" ca="1" si="217"/>
        <v>-5680874343710524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-5680874343710524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-23670309765460.516</v>
      </c>
      <c r="L5965" s="444">
        <f t="shared" ca="1" si="217"/>
        <v>-5704544653475985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-5704544653475985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-23768936056149.938</v>
      </c>
      <c r="L5966" s="444">
        <f t="shared" ca="1" si="217"/>
        <v>-5728313589532135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-5728313589532135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-23867973289717.23</v>
      </c>
      <c r="L5967" s="444">
        <f t="shared" ca="1" si="217"/>
        <v>-5752181562821852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-5752181562821852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-23967423178424.383</v>
      </c>
      <c r="L5968" s="444">
        <f t="shared" ca="1" si="217"/>
        <v>-5776148986000276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-5776148986000276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-24067287441667.816</v>
      </c>
      <c r="L5969" s="444">
        <f t="shared" ca="1" si="217"/>
        <v>-5800216273441944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-5800216273441944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-24167567806008.102</v>
      </c>
      <c r="L5970" s="444">
        <f t="shared" ca="1" si="217"/>
        <v>-5824383841247952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-5824383841247952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-24268266005199.801</v>
      </c>
      <c r="L5971" s="444">
        <f t="shared" ca="1" si="217"/>
        <v>-5848652107253152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-5848652107253152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-24369383780221.465</v>
      </c>
      <c r="L5972" s="444">
        <f t="shared" ca="1" si="217"/>
        <v>-5873021491033373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-5873021491033373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-24470922879305.719</v>
      </c>
      <c r="L5973" s="444">
        <f t="shared" ca="1" si="217"/>
        <v>-5897492413912679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-5897492413912679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-24572885057969.496</v>
      </c>
      <c r="L5974" s="444">
        <f t="shared" ca="1" si="217"/>
        <v>-5922065298970648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-5922065298970648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-24675272079044.367</v>
      </c>
      <c r="L5975" s="444">
        <f t="shared" ca="1" si="217"/>
        <v>-5946740571049692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-5946740571049692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-24778085712707.051</v>
      </c>
      <c r="L5976" s="444">
        <f t="shared" ca="1" si="217"/>
        <v>-5971518656762399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-5971518656762399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-24881327736509.996</v>
      </c>
      <c r="L5977" s="444">
        <f t="shared" ca="1" si="217"/>
        <v>-5996399984498909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-5996399984498909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-24984999935412.121</v>
      </c>
      <c r="L5978" s="444">
        <f t="shared" ca="1" si="217"/>
        <v>-6021384984434321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-6021384984434321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-25089104101809.672</v>
      </c>
      <c r="L5979" s="444">
        <f t="shared" ca="1" si="217"/>
        <v>-6046474088536131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-6046474088536131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-25193642035567.211</v>
      </c>
      <c r="L5980" s="444">
        <f t="shared" ca="1" si="217"/>
        <v>-6071667730571698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-6071667730571698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-25298615544048.742</v>
      </c>
      <c r="L5981" s="444">
        <f t="shared" ca="1" si="217"/>
        <v>-6096966346115747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-6096966346115747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-25404026442148.945</v>
      </c>
      <c r="L5982" s="444">
        <f t="shared" ca="1" si="217"/>
        <v>-6122370372557896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-6122370372557896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-25509876552324.566</v>
      </c>
      <c r="L5983" s="444">
        <f t="shared" ca="1" si="217"/>
        <v>-6147880249110221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-6147880249110221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-25616167704625.922</v>
      </c>
      <c r="L5984" s="444">
        <f t="shared" ca="1" si="217"/>
        <v>-6173496416814847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-6173496416814847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-25722901736728.527</v>
      </c>
      <c r="L5985" s="444">
        <f t="shared" ca="1" si="217"/>
        <v>-6199219318551576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-6199219318551576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-25830080493964.898</v>
      </c>
      <c r="L5986" s="444">
        <f t="shared" ca="1" si="217"/>
        <v>-6225049399045541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-6225049399045541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-25937705829356.422</v>
      </c>
      <c r="L5987" s="444">
        <f t="shared" ca="1" si="217"/>
        <v>-6250987104874897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-6250987104874897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-26045779603645.402</v>
      </c>
      <c r="L5988" s="444">
        <f t="shared" ca="1" si="217"/>
        <v>-6277032884478542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-6277032884478542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-26154303685327.258</v>
      </c>
      <c r="L5989" s="444">
        <f t="shared" ca="1" si="217"/>
        <v>-6303187188163869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-6303187188163869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-26263279950682.789</v>
      </c>
      <c r="L5990" s="444">
        <f t="shared" ca="1" si="217"/>
        <v>-6329450468114552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-6329450468114552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-26372710283810.633</v>
      </c>
      <c r="L5991" s="444">
        <f t="shared" ca="1" si="217"/>
        <v>-6355823178398363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-6355823178398363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-26482596576659.844</v>
      </c>
      <c r="L5992" s="444">
        <f t="shared" ca="1" si="217"/>
        <v>-6382305774975023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-6382305774975023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-26592940729062.594</v>
      </c>
      <c r="L5993" s="444">
        <f t="shared" ca="1" si="217"/>
        <v>-6408898715704086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-6408898715704086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-26703744648767.023</v>
      </c>
      <c r="L5994" s="444">
        <f t="shared" ca="1" si="217"/>
        <v>-6435602460352853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-6435602460352853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-26815010251470.219</v>
      </c>
      <c r="L5995" s="444">
        <f t="shared" ca="1" si="217"/>
        <v>-6462417470604323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-6462417470604323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-26926739460851.344</v>
      </c>
      <c r="L5996" s="444">
        <f t="shared" ca="1" si="217"/>
        <v>-6489344210065174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-6489344210065174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-27038934208604.891</v>
      </c>
      <c r="L5997" s="444">
        <f t="shared" ca="1" si="217"/>
        <v>-6516383144273779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-6516383144273779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-27151596434474.078</v>
      </c>
      <c r="L5998" s="444">
        <f t="shared" ca="1" si="217"/>
        <v>-6543534740708253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-6543534740708253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-27264728086284.387</v>
      </c>
      <c r="L5999" s="444">
        <f t="shared" ca="1" si="217"/>
        <v>-6570799468794537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-6570799468794537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-27378331119977.238</v>
      </c>
      <c r="L6000" s="444">
        <f t="shared" ca="1" si="217"/>
        <v>-6598177799914514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-6598177799914514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-27492407499643.809</v>
      </c>
      <c r="L6001" s="444">
        <f t="shared" ca="1" si="217"/>
        <v>-6625670207414158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-6625670207414158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-27606959197558.992</v>
      </c>
      <c r="L6002" s="444">
        <f t="shared" ca="1" si="217"/>
        <v>-6653277166611717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-6653277166611717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-27721988194215.488</v>
      </c>
      <c r="L6003" s="444">
        <f t="shared" ca="1" si="217"/>
        <v>-6680999154805932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-6680999154805932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-27837496478358.051</v>
      </c>
      <c r="L6004" s="444">
        <f t="shared" ca="1" si="217"/>
        <v>-6708836651284290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-6708836651284290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-27953486047017.875</v>
      </c>
      <c r="L6005" s="444">
        <f t="shared" ca="1" si="217"/>
        <v>-6736790137331308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-6736790137331308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-28069958905547.117</v>
      </c>
      <c r="L6006" s="444">
        <f t="shared" ca="1" si="217"/>
        <v>-6764860096236855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-6764860096236855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-28186917067653.563</v>
      </c>
      <c r="L6007" s="444">
        <f t="shared" ca="1" si="217"/>
        <v>-6793047013304509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-6793047013304509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-28304362555435.453</v>
      </c>
      <c r="L6008" s="444">
        <f t="shared" ca="1" si="217"/>
        <v>-6821351375859944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-6821351375859944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-28422297399416.434</v>
      </c>
      <c r="L6009" s="444">
        <f t="shared" ca="1" si="217"/>
        <v>-6849773673259360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-6849773673259360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-28540723638580.668</v>
      </c>
      <c r="L6010" s="444">
        <f t="shared" ca="1" si="217"/>
        <v>-6878314396897941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-6878314396897941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-28659643320408.086</v>
      </c>
      <c r="L6011" s="444">
        <f t="shared" ca="1" si="217"/>
        <v>-6906974040218349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-6906974040218349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-28779058500909.785</v>
      </c>
      <c r="L6012" s="444">
        <f t="shared" ca="1" si="217"/>
        <v>-6935753098719259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-6935753098719259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-28898971244663.578</v>
      </c>
      <c r="L6013" s="444">
        <f t="shared" ca="1" si="217"/>
        <v>-6964652069963923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-6964652069963923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-29019383624849.68</v>
      </c>
      <c r="L6014" s="444">
        <f t="shared" ca="1" si="217"/>
        <v>-6993671453588773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-6993671453588773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-29140297723286.555</v>
      </c>
      <c r="L6015" s="444">
        <f t="shared" ca="1" si="217"/>
        <v>-7022811751312060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-7022811751312060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-29261715630466.918</v>
      </c>
      <c r="L6016" s="444">
        <f t="shared" ca="1" si="217"/>
        <v>-7052073466942527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-7052073466942527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-29383639445593.863</v>
      </c>
      <c r="L6017" s="444">
        <f t="shared" ca="1" si="217"/>
        <v>-7081457106388121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-7081457106388121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-29506071276617.176</v>
      </c>
      <c r="L6018" s="444">
        <f t="shared" ca="1" si="217"/>
        <v>-7110963177664738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-7110963177664738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-29629013240269.742</v>
      </c>
      <c r="L6019" s="444">
        <f t="shared" ca="1" si="217"/>
        <v>-7140592190905008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-7140592190905008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-29752467462104.199</v>
      </c>
      <c r="L6020" s="444">
        <f t="shared" ca="1" si="217"/>
        <v>-7170344658367112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-7170344658367112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-29876436076529.633</v>
      </c>
      <c r="L6021" s="444">
        <f t="shared" ca="1" si="217"/>
        <v>-7200221094443642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-7200221094443642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-30000921226848.508</v>
      </c>
      <c r="L6022" s="444">
        <f t="shared" ca="1" si="217"/>
        <v>-7230222015670491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-7230222015670491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-30125925065293.707</v>
      </c>
      <c r="L6023" s="444">
        <f t="shared" ca="1" si="217"/>
        <v>-7260347940735785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-7260347940735785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-30251449753065.773</v>
      </c>
      <c r="L6024" s="444">
        <f t="shared" ca="1" si="217"/>
        <v>-7290599390488851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-7290599390488851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-30377497460370.211</v>
      </c>
      <c r="L6025" s="444">
        <f t="shared" ca="1" si="217"/>
        <v>-7320976887949221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-7320976887949221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-30504070366455.086</v>
      </c>
      <c r="L6026" s="444">
        <f t="shared" ca="1" si="217"/>
        <v>-7351480958315676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-7351480958315676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-30631170659648.648</v>
      </c>
      <c r="L6027" s="444">
        <f t="shared" ca="1" si="217"/>
        <v>-7382112128975325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-7382112128975325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-30758800537397.188</v>
      </c>
      <c r="L6028" s="444">
        <f t="shared" ca="1" si="217"/>
        <v>-7412870929512722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-7412870929512722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-30886962206303.008</v>
      </c>
      <c r="L6029" s="444">
        <f t="shared" ca="1" si="217"/>
        <v>-7443757891719025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-7443757891719025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-31015657882162.605</v>
      </c>
      <c r="L6030" s="444">
        <f t="shared" ca="1" si="217"/>
        <v>-7474773549601188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-7474773549601188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-31144889790004.949</v>
      </c>
      <c r="L6031" s="444">
        <f t="shared" ca="1" si="217"/>
        <v>-7505918439391193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-7505918439391193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-31274660164129.969</v>
      </c>
      <c r="L6032" s="444">
        <f t="shared" ca="1" si="217"/>
        <v>-7537193099555323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-7537193099555323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-31404971248147.18</v>
      </c>
      <c r="L6033" s="444">
        <f t="shared" ca="1" si="217"/>
        <v>-7568598070803470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-7568598070803470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-31535825295014.457</v>
      </c>
      <c r="L6034" s="444">
        <f t="shared" ca="1" si="217"/>
        <v>-7600133896098484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-7600133896098484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-31667224567077.016</v>
      </c>
      <c r="L6035" s="444">
        <f t="shared" ca="1" si="217"/>
        <v>-7631801120665561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-7631801120665561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-31799171336106.504</v>
      </c>
      <c r="L6036" s="444">
        <f t="shared" ca="1" si="217"/>
        <v>-7663600292001668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-7663600292001668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-31931667883340.281</v>
      </c>
      <c r="L6037" s="444">
        <f t="shared" ca="1" si="217"/>
        <v>-7695531959885008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-7695531959885008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-32064716499520.863</v>
      </c>
      <c r="L6038" s="444">
        <f t="shared" ca="1" si="217"/>
        <v>-7727596676384529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-7727596676384529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-32198319484935.543</v>
      </c>
      <c r="L6039" s="444">
        <f t="shared" ca="1" si="217"/>
        <v>-7759794995869465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-7759794995869465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-32332479149456.105</v>
      </c>
      <c r="L6040" s="444">
        <f t="shared" ca="1" si="217"/>
        <v>-7792127475018921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-7792127475018921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-32467197812578.836</v>
      </c>
      <c r="L6041" s="444">
        <f t="shared" ca="1" si="217"/>
        <v>-7824594672831500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-7824594672831500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-32602477803464.586</v>
      </c>
      <c r="L6042" s="444">
        <f t="shared" ca="1" si="217"/>
        <v>-7857197150634965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-7857197150634965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-32738321460979.016</v>
      </c>
      <c r="L6043" s="444">
        <f t="shared" ca="1" si="217"/>
        <v>-7889935472095944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-7889935472095944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-32874731133733.094</v>
      </c>
      <c r="L6044" s="444">
        <f t="shared" ca="1" si="217"/>
        <v>-7922810203229677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-7922810203229677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-33011709180123.652</v>
      </c>
      <c r="L6045" s="444">
        <f t="shared" ca="1" si="217"/>
        <v>-7955821912409801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-7955821912409801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-33149257968374.172</v>
      </c>
      <c r="L6046" s="444">
        <f t="shared" ca="1" si="217"/>
        <v>-7988971170378175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-7988971170378175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-33287379876575.73</v>
      </c>
      <c r="L6047" s="444">
        <f t="shared" ca="1" si="217"/>
        <v>-8022258550254751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-8022258550254751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-33426077292728.125</v>
      </c>
      <c r="L6048" s="444">
        <f t="shared" ca="1" si="217"/>
        <v>-8055684627547479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-8055684627547479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-33565352614781.168</v>
      </c>
      <c r="L6049" s="444">
        <f t="shared" ca="1" si="217"/>
        <v>-8089249980162260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-8089249980162260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-33705208250676.082</v>
      </c>
      <c r="L6050" s="444">
        <f t="shared" ca="1" si="217"/>
        <v>-8122955188412936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-8122955188412936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-33845646618387.23</v>
      </c>
      <c r="L6051" s="444">
        <f t="shared" ca="1" si="217"/>
        <v>-8156800835031323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-8156800835031323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-33986670145963.844</v>
      </c>
      <c r="L6052" s="444">
        <f t="shared" ca="1" si="217"/>
        <v>-8190787505177287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-8190787505177287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-34128281271572.023</v>
      </c>
      <c r="L6053" s="444">
        <f t="shared" ca="1" si="217"/>
        <v>-8224915786448859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-8224915786448859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-34270482443536.91</v>
      </c>
      <c r="L6054" s="444">
        <f t="shared" ca="1" si="217"/>
        <v>-8259186268892396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-8259186268892396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-34413276120384.984</v>
      </c>
      <c r="L6055" s="444">
        <f t="shared" ca="1" si="217"/>
        <v>-8293599545012781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-8293599545012781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-34556664770886.586</v>
      </c>
      <c r="L6056" s="444">
        <f t="shared" ca="1" si="217"/>
        <v>-8328156209783668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-8328156209783668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-34700650874098.617</v>
      </c>
      <c r="L6057" s="444">
        <f t="shared" ca="1" si="217"/>
        <v>-8362856860657767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-8362856860657767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-34845236919407.363</v>
      </c>
      <c r="L6058" s="444">
        <f t="shared" ca="1" si="217"/>
        <v>-8397702097577174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-8397702097577174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-34990425406571.559</v>
      </c>
      <c r="L6059" s="444">
        <f t="shared" ca="1" si="217"/>
        <v>-8432692522983746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-8432692522983746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-35136218845765.609</v>
      </c>
      <c r="L6060" s="444">
        <f t="shared" ca="1" si="217"/>
        <v>-8467828741829512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-8467828741829512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-35282619757622.969</v>
      </c>
      <c r="L6061" s="444">
        <f t="shared" ca="1" si="217"/>
        <v>-8503111361587135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-8503111361587135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-35429630673279.727</v>
      </c>
      <c r="L6062" s="444">
        <f t="shared" ca="1" si="217"/>
        <v>-8538540992260415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-8538540992260415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-35577254134418.391</v>
      </c>
      <c r="L6063" s="444">
        <f t="shared" ca="1" si="217"/>
        <v>-8574118246394833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-8574118246394833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-35725492693311.797</v>
      </c>
      <c r="L6064" s="444">
        <f t="shared" ca="1" si="217"/>
        <v>-8609843739088145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-8609843739088145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-35874348912867.273</v>
      </c>
      <c r="L6065" s="444">
        <f t="shared" ca="1" si="217"/>
        <v>-8645718088001012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-8645718088001012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-36023825366670.883</v>
      </c>
      <c r="L6066" s="444">
        <f t="shared" ca="1" si="217"/>
        <v>-8681741913367683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-8681741913367683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-36173924639032.016</v>
      </c>
      <c r="L6067" s="444">
        <f t="shared" ca="1" si="217"/>
        <v>-8717915838006715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-8717915838006715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-36324649325027.984</v>
      </c>
      <c r="L6068" s="444">
        <f t="shared" ca="1" si="217"/>
        <v>-8754240487331743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-8754240487331743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-36476002030548.922</v>
      </c>
      <c r="L6069" s="444">
        <f t="shared" ca="1" si="217"/>
        <v>-8790716489362292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-8790716489362292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-36627985372342.883</v>
      </c>
      <c r="L6070" s="444">
        <f t="shared" ca="1" si="217"/>
        <v>-8827344474734635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-8827344474734635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-36780601978060.977</v>
      </c>
      <c r="L6071" s="444">
        <f t="shared" ca="1" si="217"/>
        <v>-8864125076712696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-8864125076712696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-36933854486302.898</v>
      </c>
      <c r="L6072" s="444">
        <f t="shared" ca="1" si="217"/>
        <v>-8901058931198999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-8901058931198999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-37087745546662.492</v>
      </c>
      <c r="L6073" s="444">
        <f t="shared" ca="1" si="217"/>
        <v>-8938146676745661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-8938146676745661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-37242277819773.586</v>
      </c>
      <c r="L6074" s="444">
        <f t="shared" ca="1" si="217"/>
        <v>-8975388954565435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-8975388954565435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-37397453977355.977</v>
      </c>
      <c r="L6075" s="444">
        <f t="shared" ca="1" si="217"/>
        <v>-9012786408542790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-9012786408542790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-37553276702261.625</v>
      </c>
      <c r="L6076" s="444">
        <f t="shared" ca="1" si="217"/>
        <v>-9050339685245052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-9050339685245052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-37709748688521.047</v>
      </c>
      <c r="L6077" s="444">
        <f t="shared" ca="1" si="217"/>
        <v>-9088049433933574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-9088049433933574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-37866872641389.891</v>
      </c>
      <c r="L6078" s="444">
        <f t="shared" ca="1" si="217"/>
        <v>-9125916306574964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-9125916306574964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-38024651277395.68</v>
      </c>
      <c r="L6079" s="444">
        <f t="shared" ca="1" si="217"/>
        <v>-9163940957852360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-9163940957852360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-38183087324384.836</v>
      </c>
      <c r="L6080" s="444">
        <f t="shared" ca="1" si="217"/>
        <v>-9202124045176744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-9202124045176744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-38342183521569.766</v>
      </c>
      <c r="L6081" s="444">
        <f t="shared" ca="1" si="217"/>
        <v>-9240466228698314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-9240466228698314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-38501942619576.305</v>
      </c>
      <c r="L6082" s="444">
        <f t="shared" ca="1" si="217"/>
        <v>-9278968171317890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-9278968171317890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-38662367380491.211</v>
      </c>
      <c r="L6083" s="444">
        <f t="shared" ca="1" si="217"/>
        <v>-9317630538698382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-9317630538698382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-38823460577909.922</v>
      </c>
      <c r="L6084" s="444">
        <f t="shared" ca="1" si="217"/>
        <v>-9356453999276292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-9356453999276292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-38985224996984.547</v>
      </c>
      <c r="L6085" s="444">
        <f t="shared" ca="1" si="217"/>
        <v>-9395439224273276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-9395439224273276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-39147663434471.984</v>
      </c>
      <c r="L6086" s="444">
        <f t="shared" ca="1" si="217"/>
        <v>-9434586887707748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-9434586887707748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-39310778698782.281</v>
      </c>
      <c r="L6087" s="444">
        <f t="shared" ca="1" si="217"/>
        <v>-9473897666406530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-9473897666406530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-39474573610027.211</v>
      </c>
      <c r="L6088" s="444">
        <f t="shared" ca="1" si="217"/>
        <v>-9513372240016558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-9513372240016558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-39639051000068.992</v>
      </c>
      <c r="L6089" s="444">
        <f t="shared" ca="1" si="217"/>
        <v>-9553011291016626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-9553011291016626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-39804213712569.273</v>
      </c>
      <c r="L6090" s="444">
        <f t="shared" ca="1" si="217"/>
        <v>-9592815504729196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-9592815504729196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-39970064603038.313</v>
      </c>
      <c r="L6091" s="444">
        <f t="shared" ca="1" si="217"/>
        <v>-9632785569332234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-9632785569332234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-40136606538884.305</v>
      </c>
      <c r="L6092" s="444">
        <f t="shared" ca="1" si="217"/>
        <v>-9672922175871118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-9672922175871118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-40303842399462.992</v>
      </c>
      <c r="L6093" s="444">
        <f t="shared" ca="1" si="217"/>
        <v>-9713226018270580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-9713226018270580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-40471775076127.414</v>
      </c>
      <c r="L6094" s="444">
        <f t="shared" ca="1" si="217"/>
        <v>-9753697793346708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-9753697793346708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-40640407472277.953</v>
      </c>
      <c r="L6095" s="444">
        <f t="shared" ca="1" si="217"/>
        <v>-9794338200818986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-9794338200818986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-40809742503412.438</v>
      </c>
      <c r="L6096" s="444">
        <f t="shared" ca="1" si="217"/>
        <v>-9835147943322398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-9835147943322398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-40979783097176.656</v>
      </c>
      <c r="L6097" s="444">
        <f t="shared" ca="1" si="217"/>
        <v>-9876127726419574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-9876127726419574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-41150532193414.891</v>
      </c>
      <c r="L6098" s="444">
        <f t="shared" ca="1" si="217"/>
        <v>-9917278258612988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-9917278258612988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-41321992744220.781</v>
      </c>
      <c r="L6099" s="444">
        <f t="shared" ca="1" si="217"/>
        <v>-9958600251357208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-9958600251357208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-41494167713988.367</v>
      </c>
      <c r="L6100" s="444">
        <f t="shared" ca="1" si="217"/>
        <v>-1.0000094419071196E+16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-1.0000094419071196E+16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-41667060079463.313</v>
      </c>
      <c r="L6101" s="444">
        <f t="shared" ca="1" si="217"/>
        <v>-1.004176147915066E+16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-1.004176147915066E+16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-41840672829794.414</v>
      </c>
      <c r="L6102" s="444">
        <f t="shared" ca="1" si="217"/>
        <v>-1.0083602151980454E+16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-1.0083602151980454E+16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-42015008966585.227</v>
      </c>
      <c r="L6103" s="444">
        <f t="shared" ca="1" si="217"/>
        <v>-1.012561716094704E+16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-1.012561716094704E+16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-42190071503946</v>
      </c>
      <c r="L6104" s="444">
        <f t="shared" ca="1" si="217"/>
        <v>-1.0167807232450986E+16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-1.0167807232450986E+16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-42365863468545.773</v>
      </c>
      <c r="L6105" s="444">
        <f t="shared" ca="1" si="217"/>
        <v>-1.0210173095919532E+16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-1.0210173095919532E+16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-42542387899664.719</v>
      </c>
      <c r="L6106" s="444">
        <f t="shared" ca="1" si="217"/>
        <v>-1.0252715483819196E+16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-1.0252715483819196E+16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-42719647849246.648</v>
      </c>
      <c r="L6107" s="444">
        <f t="shared" ca="1" si="217"/>
        <v>-1.0295435131668442E+16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-1.0295435131668442E+16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-42897646381951.844</v>
      </c>
      <c r="L6108" s="444">
        <f t="shared" ca="1" si="217"/>
        <v>-1.0338332778050394E+16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-1.0338332778050394E+16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-43076386575209.977</v>
      </c>
      <c r="L6109" s="444">
        <f t="shared" ca="1" si="217"/>
        <v>-1.0381409164625604E+16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-1.0381409164625604E+16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-43255871519273.352</v>
      </c>
      <c r="L6110" s="444">
        <f t="shared" ca="1" si="217"/>
        <v>-1.0424665036144878E+16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-1.0424665036144878E+16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-43436104317270.328</v>
      </c>
      <c r="L6111" s="444">
        <f t="shared" ca="1" si="217"/>
        <v>-1.0468101140462148E+16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-1.0468101140462148E+16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-43617088085258.953</v>
      </c>
      <c r="L6112" s="444">
        <f t="shared" ca="1" si="217"/>
        <v>-1.0511718228547406E+16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-1.0511718228547406E+16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-43798825952280.859</v>
      </c>
      <c r="L6113" s="444">
        <f t="shared" ca="1" si="217"/>
        <v>-1.0555517054499686E+16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-1.0555517054499686E+16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-43981321060415.359</v>
      </c>
      <c r="L6114" s="444">
        <f t="shared" ca="1" si="217"/>
        <v>-1.0599498375560102E+16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-1.0599498375560102E+16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-44164576564833.758</v>
      </c>
      <c r="L6115" s="444">
        <f t="shared" ca="1" si="217"/>
        <v>-1.0643662952124936E+16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-1.0643662952124936E+16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-44348595633853.898</v>
      </c>
      <c r="L6116" s="444">
        <f t="shared" ca="1" si="217"/>
        <v>-1.068801154775879E+16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-1.068801154775879E+16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-44533381448994.961</v>
      </c>
      <c r="L6117" s="444">
        <f t="shared" ca="1" si="217"/>
        <v>-1.0732544929207784E+16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-1.0732544929207784E+16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-44718937205032.43</v>
      </c>
      <c r="L6118" s="444">
        <f t="shared" ca="1" si="217"/>
        <v>-1.0777263866412816E+16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-1.0777263866412816E+16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-44905266110053.398</v>
      </c>
      <c r="L6119" s="444">
        <f t="shared" ca="1" si="217"/>
        <v>-1.082216913252287E+16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-1.082216913252287E+16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-45092371385511.961</v>
      </c>
      <c r="L6120" s="444">
        <f t="shared" ca="1" si="217"/>
        <v>-1.0867261503908382E+16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-1.0867261503908382E+16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-45280256266284.922</v>
      </c>
      <c r="L6121" s="444">
        <f t="shared" ca="1" si="217"/>
        <v>-1.0912541760174666E+16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-1.0912541760174666E+16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-45468924000727.773</v>
      </c>
      <c r="L6122" s="444">
        <f t="shared" ca="1" si="217"/>
        <v>-1.0958010684175394E+16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-1.0958010684175394E+16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-45658377850730.805</v>
      </c>
      <c r="L6123" s="444">
        <f t="shared" ca="1" si="217"/>
        <v>-1.1003669062026124E+16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-1.1003669062026124E+16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-45848621091775.516</v>
      </c>
      <c r="L6124" s="444">
        <f t="shared" ca="1" si="217"/>
        <v>-1.10495176831179E+16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-1.10495176831179E+16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-46039657012991.25</v>
      </c>
      <c r="L6125" s="444">
        <f t="shared" ca="1" si="217"/>
        <v>-1.1095557340130892E+16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-1.1095557340130892E+16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-46231488917212.047</v>
      </c>
      <c r="L6126" s="444">
        <f t="shared" ca="1" si="217"/>
        <v>-1.1141788829048104E+16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-1.1141788829048104E+16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-46424120121033.766</v>
      </c>
      <c r="L6127" s="444">
        <f t="shared" ca="1" si="217"/>
        <v>-1.1188212949169138E+16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-1.1188212949169138E+16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-46617553954871.406</v>
      </c>
      <c r="L6128" s="444">
        <f t="shared" ref="L6128:L6250" ca="1" si="222">I6128-J6128+K6128</f>
        <v>-1.123483050312401E+16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-1.123483050312401E+16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-46811793763016.711</v>
      </c>
      <c r="L6129" s="444">
        <f t="shared" ca="1" si="222"/>
        <v>-1.1281642296887026E+16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-1.1281642296887026E+16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-47006842903695.938</v>
      </c>
      <c r="L6130" s="444">
        <f t="shared" ca="1" si="222"/>
        <v>-1.1328649139790722E+16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-1.1328649139790722E+16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-47202704749128.008</v>
      </c>
      <c r="L6131" s="444">
        <f t="shared" ca="1" si="222"/>
        <v>-1.137585184453985E+16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-1.137585184453985E+16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-47399382685582.711</v>
      </c>
      <c r="L6132" s="444">
        <f t="shared" ca="1" si="222"/>
        <v>-1.1423251227225432E+16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-1.1423251227225432E+16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-47596880113439.297</v>
      </c>
      <c r="L6133" s="444">
        <f t="shared" ca="1" si="222"/>
        <v>-1.1470848107338872E+16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-1.1470848107338872E+16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-47795200447245.297</v>
      </c>
      <c r="L6134" s="444">
        <f t="shared" ca="1" si="222"/>
        <v>-1.1518643307786118E+16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-1.1518643307786118E+16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-47994347115775.492</v>
      </c>
      <c r="L6135" s="444">
        <f t="shared" ca="1" si="222"/>
        <v>-1.1566637654901894E+16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-1.1566637654901894E+16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-48194323562091.227</v>
      </c>
      <c r="L6136" s="444">
        <f t="shared" ca="1" si="222"/>
        <v>-1.1614831978463986E+16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-1.1614831978463986E+16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-48395133243599.938</v>
      </c>
      <c r="L6137" s="444">
        <f t="shared" ca="1" si="222"/>
        <v>-1.1663227111707586E+16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-1.1663227111707586E+16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-48596779632114.938</v>
      </c>
      <c r="L6138" s="444">
        <f t="shared" ca="1" si="222"/>
        <v>-1.17118238913397E+16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-1.17118238913397E+16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-48799266213915.414</v>
      </c>
      <c r="L6139" s="444">
        <f t="shared" ca="1" si="222"/>
        <v>-1.1760623157553616E+16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-1.1760623157553616E+16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-49002596489806.734</v>
      </c>
      <c r="L6140" s="444">
        <f t="shared" ca="1" si="222"/>
        <v>-1.1809625754043422E+16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-1.1809625754043422E+16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-49206773975180.922</v>
      </c>
      <c r="L6141" s="444">
        <f t="shared" ca="1" si="222"/>
        <v>-1.1858832528018602E+16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-1.1858832528018602E+16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-49411802200077.508</v>
      </c>
      <c r="L6142" s="444">
        <f t="shared" ca="1" si="222"/>
        <v>-1.190824433021868E+16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-1.190824433021868E+16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-49617684709244.5</v>
      </c>
      <c r="L6143" s="444">
        <f t="shared" ca="1" si="222"/>
        <v>-1.1957862014927924E+16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-1.1957862014927924E+16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-49824425062199.68</v>
      </c>
      <c r="L6144" s="444">
        <f t="shared" ca="1" si="222"/>
        <v>-1.2007686439990124E+16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-1.2007686439990124E+16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-50032026833292.18</v>
      </c>
      <c r="L6145" s="444">
        <f t="shared" ca="1" si="222"/>
        <v>-1.2057718466823416E+16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-1.2057718466823416E+16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-50240493611764.234</v>
      </c>
      <c r="L6146" s="444">
        <f t="shared" ca="1" si="222"/>
        <v>-1.210795896043518E+16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-1.210795896043518E+16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-50449829001813.25</v>
      </c>
      <c r="L6147" s="444">
        <f t="shared" ca="1" si="222"/>
        <v>-1.2158408789436994E+16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-1.2158408789436994E+16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-50660036622654.141</v>
      </c>
      <c r="L6148" s="444">
        <f t="shared" ca="1" si="222"/>
        <v>-1.2209068826059648E+16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-1.2209068826059648E+16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-50871120108581.867</v>
      </c>
      <c r="L6149" s="444">
        <f t="shared" ca="1" si="222"/>
        <v>-1.225993994616823E+16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-1.225993994616823E+16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-51083083109034.289</v>
      </c>
      <c r="L6150" s="444">
        <f t="shared" ca="1" si="222"/>
        <v>-1.2311023029277264E+16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-1.2311023029277264E+16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-51295929288655.266</v>
      </c>
      <c r="L6151" s="444">
        <f t="shared" ca="1" si="222"/>
        <v>-1.236231895856592E+16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-1.236231895856592E+16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-51509662327358</v>
      </c>
      <c r="L6152" s="444">
        <f t="shared" ca="1" si="222"/>
        <v>-1.2413828620893278E+16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-1.2413828620893278E+16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-51724285920388.656</v>
      </c>
      <c r="L6153" s="444">
        <f t="shared" ca="1" si="222"/>
        <v>-1.2465552906813666E+16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-1.2465552906813666E+16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-51939803778390.273</v>
      </c>
      <c r="L6154" s="444">
        <f t="shared" ca="1" si="222"/>
        <v>-1.2517492710592056E+16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-1.2517492710592056E+16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-52156219627466.898</v>
      </c>
      <c r="L6155" s="444">
        <f t="shared" ca="1" si="222"/>
        <v>-1.2569648930219522E+16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-1.2569648930219522E+16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-52373537209248.008</v>
      </c>
      <c r="L6156" s="444">
        <f t="shared" ca="1" si="222"/>
        <v>-1.262202246742877E+16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-1.262202246742877E+16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-52591760280953.211</v>
      </c>
      <c r="L6157" s="444">
        <f t="shared" ca="1" si="222"/>
        <v>-1.2674614227709724E+16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-1.2674614227709724E+16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-52810892615457.18</v>
      </c>
      <c r="L6158" s="444">
        <f t="shared" ca="1" si="222"/>
        <v>-1.2727425120325182E+16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-1.2727425120325182E+16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-53030938001354.922</v>
      </c>
      <c r="L6159" s="444">
        <f t="shared" ca="1" si="222"/>
        <v>-1.2780456058326536E+16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-1.2780456058326536E+16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-53251900243027.234</v>
      </c>
      <c r="L6160" s="444">
        <f t="shared" ca="1" si="222"/>
        <v>-1.2833707958569564E+16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-1.2833707958569564E+16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-53473783160706.516</v>
      </c>
      <c r="L6161" s="444">
        <f t="shared" ca="1" si="222"/>
        <v>-1.288718174173027E+16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-1.288718174173027E+16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-53696590590542.789</v>
      </c>
      <c r="L6162" s="444">
        <f t="shared" ca="1" si="222"/>
        <v>-1.2940878332320812E+16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-1.2940878332320812E+16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-53920326384670.047</v>
      </c>
      <c r="L6163" s="444">
        <f t="shared" ca="1" si="222"/>
        <v>-1.2994798658705482E+16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-1.2994798658705482E+16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-54144994411272.844</v>
      </c>
      <c r="L6164" s="444">
        <f t="shared" ca="1" si="222"/>
        <v>-1.3048943653116754E+16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-1.3048943653116754E+16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-54370598554653.141</v>
      </c>
      <c r="L6165" s="444">
        <f t="shared" ca="1" si="222"/>
        <v>-1.3103314251671408E+16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-1.3103314251671408E+16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-54597142715297.531</v>
      </c>
      <c r="L6166" s="444">
        <f t="shared" ca="1" si="222"/>
        <v>-1.3157911394386706E+16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-1.3157911394386706E+16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-54824630809944.609</v>
      </c>
      <c r="L6167" s="444">
        <f t="shared" ca="1" si="222"/>
        <v>-1.321273602519665E+16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-1.321273602519665E+16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-55053066771652.711</v>
      </c>
      <c r="L6168" s="444">
        <f t="shared" ca="1" si="222"/>
        <v>-1.3267789091968302E+16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-1.3267789091968302E+16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-55282454549867.922</v>
      </c>
      <c r="L6169" s="444">
        <f t="shared" ca="1" si="222"/>
        <v>-1.332307154651817E+16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-1.332307154651817E+16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-55512798110492.375</v>
      </c>
      <c r="L6170" s="444">
        <f t="shared" ca="1" si="222"/>
        <v>-1.3378584344628662E+16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-1.3378584344628662E+16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-55744101435952.758</v>
      </c>
      <c r="L6171" s="444">
        <f t="shared" ca="1" si="222"/>
        <v>-1.3434328446064614E+16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-1.3434328446064614E+16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-55976368525269.227</v>
      </c>
      <c r="L6172" s="444">
        <f t="shared" ca="1" si="222"/>
        <v>-1.3490304814589884E+16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-1.3490304814589884E+16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-56209603394124.516</v>
      </c>
      <c r="L6173" s="444">
        <f t="shared" ca="1" si="222"/>
        <v>-1.3546514417984008E+16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-1.3546514417984008E+16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-56443810074933.367</v>
      </c>
      <c r="L6174" s="444">
        <f t="shared" ca="1" si="222"/>
        <v>-1.3602958228058942E+16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-1.3602958228058942E+16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-56678992616912.258</v>
      </c>
      <c r="L6175" s="444">
        <f t="shared" ca="1" si="222"/>
        <v>-1.3659637220675854E+16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-1.3659637220675854E+16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-56915155086149.391</v>
      </c>
      <c r="L6176" s="444">
        <f t="shared" ca="1" si="222"/>
        <v>-1.3716552375762004E+16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-1.3716552375762004E+16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-57152301565675.016</v>
      </c>
      <c r="L6177" s="444">
        <f t="shared" ca="1" si="222"/>
        <v>-1.377370467732768E+16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-1.377370467732768E+16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-57390436155532</v>
      </c>
      <c r="L6178" s="444">
        <f t="shared" ca="1" si="222"/>
        <v>-1.3831095113483212E+16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-1.3831095113483212E+16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-57629562972846.719</v>
      </c>
      <c r="L6179" s="444">
        <f t="shared" ca="1" si="222"/>
        <v>-1.3888724676456058E+16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-1.3888724676456058E+16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-57869686151900.242</v>
      </c>
      <c r="L6180" s="444">
        <f t="shared" ca="1" si="222"/>
        <v>-1.3946594362607958E+16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-1.3946594362607958E+16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-58110809844199.82</v>
      </c>
      <c r="L6181" s="444">
        <f t="shared" ca="1" si="222"/>
        <v>-1.4004705172452158E+16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-1.4004705172452158E+16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-58352938218550.656</v>
      </c>
      <c r="L6182" s="444">
        <f t="shared" ca="1" si="222"/>
        <v>-1.4063058110670708E+16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-1.4063058110670708E+16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-58596075461127.945</v>
      </c>
      <c r="L6183" s="444">
        <f t="shared" ca="1" si="222"/>
        <v>-1.4121654186131836E+16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-1.4121654186131836E+16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-58840225775549.313</v>
      </c>
      <c r="L6184" s="444">
        <f t="shared" ca="1" si="222"/>
        <v>-1.4180494411907386E+16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-1.4180494411907386E+16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-59085393382947.43</v>
      </c>
      <c r="L6185" s="444">
        <f t="shared" ca="1" si="222"/>
        <v>-1.4239579805290334E+16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-1.4239579805290334E+16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-59331582522043.055</v>
      </c>
      <c r="L6186" s="444">
        <f t="shared" ca="1" si="222"/>
        <v>-1.4298911387812378E+16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-1.4298911387812378E+16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-59578797449218.242</v>
      </c>
      <c r="L6187" s="444">
        <f t="shared" ca="1" si="222"/>
        <v>-1.4358490185261596E+16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-1.4358490185261596E+16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-59827042438589.984</v>
      </c>
      <c r="L6188" s="444">
        <f t="shared" ca="1" si="222"/>
        <v>-1.4418317227700186E+16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-1.4418317227700186E+16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-60076321782084.109</v>
      </c>
      <c r="L6189" s="444">
        <f t="shared" ca="1" si="222"/>
        <v>-1.447839354948227E+16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-1.447839354948227E+16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-60326639789509.461</v>
      </c>
      <c r="L6190" s="444">
        <f t="shared" ca="1" si="222"/>
        <v>-1.453872018927178E+16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-1.453872018927178E+16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-60578000788632.414</v>
      </c>
      <c r="L6191" s="444">
        <f t="shared" ca="1" si="222"/>
        <v>-1.4599298190060412E+16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-1.4599298190060412E+16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-60830409125251.719</v>
      </c>
      <c r="L6192" s="444">
        <f t="shared" ca="1" si="222"/>
        <v>-1.4660128599185664E+16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-1.4660128599185664E+16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-61083869163273.602</v>
      </c>
      <c r="L6193" s="444">
        <f t="shared" ca="1" si="222"/>
        <v>-1.4721212468348938E+16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-1.4721212468348938E+16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-61338385284787.25</v>
      </c>
      <c r="L6194" s="444">
        <f t="shared" ca="1" si="222"/>
        <v>-1.4782550853633726E+16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-1.4782550853633726E+16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-61593961890140.523</v>
      </c>
      <c r="L6195" s="444">
        <f t="shared" ca="1" si="222"/>
        <v>-1.4844144815523866E+16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-1.4844144815523866E+16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-61850603398016.102</v>
      </c>
      <c r="L6196" s="444">
        <f t="shared" ca="1" si="222"/>
        <v>-1.4905995418921882E+16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-1.4905995418921882E+16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-62108314245507.852</v>
      </c>
      <c r="L6197" s="444">
        <f t="shared" ca="1" si="222"/>
        <v>-1.496810373316739E+16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-1.496810373316739E+16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-62367098888197.461</v>
      </c>
      <c r="L6198" s="444">
        <f t="shared" ca="1" si="222"/>
        <v>-1.5030470832055588E+16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-1.5030470832055588E+16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-62626961800231.617</v>
      </c>
      <c r="L6199" s="444">
        <f t="shared" ca="1" si="222"/>
        <v>-1.509309779385582E+16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-1.509309779385582E+16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-62887907474399.25</v>
      </c>
      <c r="L6200" s="444">
        <f t="shared" ca="1" si="222"/>
        <v>-1.515598570133022E+16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-1.515598570133022E+16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-63149940422209.242</v>
      </c>
      <c r="L6201" s="444">
        <f t="shared" ca="1" si="222"/>
        <v>-1.521913564175243E+16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-1.521913564175243E+16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-63413065173968.469</v>
      </c>
      <c r="L6202" s="444">
        <f t="shared" ca="1" si="222"/>
        <v>-1.5282548706926398E+16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-1.5282548706926398E+16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-63677286278859.992</v>
      </c>
      <c r="L6203" s="444">
        <f t="shared" ca="1" si="222"/>
        <v>-1.5346225993205258E+16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-1.5346225993205258E+16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-63942608305021.906</v>
      </c>
      <c r="L6204" s="444">
        <f t="shared" ca="1" si="222"/>
        <v>-1.541016860151028E+16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-1.541016860151028E+16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-64209035839626.164</v>
      </c>
      <c r="L6205" s="444">
        <f t="shared" ca="1" si="222"/>
        <v>-1.5474377637349906E+16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-1.5474377637349906E+16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-64476573488957.945</v>
      </c>
      <c r="L6206" s="444">
        <f t="shared" ca="1" si="222"/>
        <v>-1.5538854210838864E+16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-1.5538854210838864E+16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-64745225878495.266</v>
      </c>
      <c r="L6207" s="444">
        <f t="shared" ca="1" si="222"/>
        <v>-1.560359943671736E+16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-1.560359943671736E+16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-65014997652989</v>
      </c>
      <c r="L6208" s="444">
        <f t="shared" ca="1" si="222"/>
        <v>-1.5668614434370348E+16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-1.5668614434370348E+16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-65285893476543.117</v>
      </c>
      <c r="L6209" s="444">
        <f t="shared" ca="1" si="222"/>
        <v>-1.5733900327846892E+16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-1.5733900327846892E+16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-65557918032695.383</v>
      </c>
      <c r="L6210" s="444">
        <f t="shared" ca="1" si="222"/>
        <v>-1.5799458245879588E+16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-1.5799458245879588E+16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-65831076024498.289</v>
      </c>
      <c r="L6211" s="444">
        <f t="shared" ca="1" si="222"/>
        <v>-1.5865289321904086E+16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-1.5865289321904086E+16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-66105372174600.359</v>
      </c>
      <c r="L6212" s="444">
        <f t="shared" ca="1" si="222"/>
        <v>-1.5931394694078686E+16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-1.5931394694078686E+16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-66380811225327.859</v>
      </c>
      <c r="L6213" s="444">
        <f t="shared" ca="1" si="222"/>
        <v>-1.5997775505304014E+16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-1.5997775505304014E+16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-66657397938766.727</v>
      </c>
      <c r="L6214" s="444">
        <f t="shared" ca="1" si="222"/>
        <v>-1.606443290324278E+16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-1.606443290324278E+16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-66935137096844.922</v>
      </c>
      <c r="L6215" s="444">
        <f t="shared" ca="1" si="222"/>
        <v>-1.6131368040339624E+16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-1.6131368040339624E+16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-67214033501415.094</v>
      </c>
      <c r="L6216" s="444">
        <f t="shared" ca="1" si="222"/>
        <v>-1.619858207384104E+16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-1.619858207384104E+16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-67494091974337.672</v>
      </c>
      <c r="L6217" s="444">
        <f t="shared" ca="1" si="222"/>
        <v>-1.6266076165815378E+16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-1.6266076165815378E+16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-67775317357564.07</v>
      </c>
      <c r="L6218" s="444">
        <f t="shared" ca="1" si="222"/>
        <v>-1.6333851483172942E+16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-1.6333851483172942E+16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-68057714513220.594</v>
      </c>
      <c r="L6219" s="444">
        <f t="shared" ca="1" si="222"/>
        <v>-1.6401909197686162E+16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-1.6401909197686162E+16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-68341288323692.344</v>
      </c>
      <c r="L6220" s="444">
        <f t="shared" ca="1" si="222"/>
        <v>-1.6470250486009854E+16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-1.6470250486009854E+16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-68626043691707.727</v>
      </c>
      <c r="L6221" s="444">
        <f t="shared" ca="1" si="222"/>
        <v>-1.6538876529701562E+16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-1.6538876529701562E+16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-68911985540423.164</v>
      </c>
      <c r="L6222" s="444">
        <f t="shared" ca="1" si="222"/>
        <v>-1.6607788515241986E+16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-1.6607788515241986E+16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-69199118813508.266</v>
      </c>
      <c r="L6223" s="444">
        <f t="shared" ca="1" si="222"/>
        <v>-1.6676987634055494E+16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-1.6676987634055494E+16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-69487448475231.234</v>
      </c>
      <c r="L6224" s="444">
        <f t="shared" ca="1" si="222"/>
        <v>-1.6746475082530726E+16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-1.6746475082530726E+16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-69776979510544.688</v>
      </c>
      <c r="L6225" s="444">
        <f t="shared" ca="1" si="222"/>
        <v>-1.681625206204127E+16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-1.681625206204127E+16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-70067716925171.969</v>
      </c>
      <c r="L6226" s="444">
        <f t="shared" ca="1" si="222"/>
        <v>-1.6886319778966442E+16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-1.6886319778966442E+16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-70359665745693.5</v>
      </c>
      <c r="L6227" s="444">
        <f t="shared" ca="1" si="222"/>
        <v>-1.6956679444712136E+16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-1.6956679444712136E+16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-70652831019633.906</v>
      </c>
      <c r="L6228" s="444">
        <f t="shared" ca="1" si="222"/>
        <v>-1.702733227573177E+16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-1.702733227573177E+16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-70947217815549.047</v>
      </c>
      <c r="L6229" s="444">
        <f t="shared" ca="1" si="222"/>
        <v>-1.709827949354732E+16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-1.709827949354732E+16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-71242831223113.828</v>
      </c>
      <c r="L6230" s="444">
        <f t="shared" ca="1" si="222"/>
        <v>-1.7169522324770434E+16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-1.7169522324770434E+16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-71539676353210.141</v>
      </c>
      <c r="L6231" s="444">
        <f t="shared" ca="1" si="222"/>
        <v>-1.7241062001123644E+16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-1.7241062001123644E+16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-71837758338015.188</v>
      </c>
      <c r="L6232" s="444">
        <f t="shared" ca="1" si="222"/>
        <v>-1.731289975946166E+16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-1.731289975946166E+16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-72137082331090.25</v>
      </c>
      <c r="L6233" s="444">
        <f t="shared" ca="1" si="222"/>
        <v>-1.738503684179275E+16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-1.738503684179275E+16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-72437653507469.797</v>
      </c>
      <c r="L6234" s="444">
        <f t="shared" ca="1" si="222"/>
        <v>-1.745747449530022E+16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-1.745747449530022E+16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-72739477063750.922</v>
      </c>
      <c r="L6235" s="444">
        <f t="shared" ca="1" si="222"/>
        <v>-1.753021397236397E+16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-1.753021397236397E+16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-73042558218183.203</v>
      </c>
      <c r="L6236" s="444">
        <f t="shared" ca="1" si="222"/>
        <v>-1.7603256530582154E+16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-1.7603256530582154E+16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-73346902210758.984</v>
      </c>
      <c r="L6237" s="444">
        <f t="shared" ca="1" si="222"/>
        <v>-1.7676603432792912E+16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-1.7676603432792912E+16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-73652514303303.797</v>
      </c>
      <c r="L6238" s="444">
        <f t="shared" ca="1" si="222"/>
        <v>-1.7750255947096216E+16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-1.7750255947096216E+16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-73959399779567.563</v>
      </c>
      <c r="L6239" s="444">
        <f t="shared" ca="1" si="222"/>
        <v>-1.7824215346875784E+16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-1.7824215346875784E+16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-74267563945315.766</v>
      </c>
      <c r="L6240" s="444">
        <f t="shared" ca="1" si="222"/>
        <v>-1.78984829108211E+16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-1.78984829108211E+16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-74577012128421.25</v>
      </c>
      <c r="L6241" s="444">
        <f t="shared" ca="1" si="222"/>
        <v>-1.7973059922949522E+16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-1.7973059922949522E+16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-74887749678956.344</v>
      </c>
      <c r="L6242" s="444">
        <f t="shared" ca="1" si="222"/>
        <v>-1.804794767262848E+16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-1.804794767262848E+16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-75199781969285.328</v>
      </c>
      <c r="L6243" s="444">
        <f t="shared" ca="1" si="222"/>
        <v>-1.8123147454597764E+16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-1.8123147454597764E+16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-75513114394157.344</v>
      </c>
      <c r="L6244" s="444">
        <f t="shared" ca="1" si="222"/>
        <v>-1.819866056899192E+16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-1.819866056899192E+16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-75827752370799.672</v>
      </c>
      <c r="L6245" s="444">
        <f t="shared" ca="1" si="222"/>
        <v>-1.827448832136272E+16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-1.827448832136272E+16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-76143701339011.328</v>
      </c>
      <c r="L6246" s="444">
        <f t="shared" ca="1" si="222"/>
        <v>-1.8350632022701732E+16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-1.8350632022701732E+16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-76460966761257.219</v>
      </c>
      <c r="L6247" s="444">
        <f t="shared" ca="1" si="222"/>
        <v>-1.8427092989462988E+16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-1.8427092989462988E+16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-76779554122762.453</v>
      </c>
      <c r="L6248" s="444">
        <f t="shared" ca="1" si="222"/>
        <v>-1.8503872543585752E+16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-1.8503872543585752E+16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-77099468931607.297</v>
      </c>
      <c r="L6249" s="444">
        <f t="shared" ca="1" si="222"/>
        <v>-1.858097201251736E+16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-1.858097201251736E+16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-77420716718822.328</v>
      </c>
      <c r="L6250" s="444">
        <f t="shared" ca="1" si="222"/>
        <v>-1.8658392729236184E+16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3310862.7322065644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49.833333333333336</v>
      </c>
      <c r="C4" s="463">
        <f ca="1">(SUMIFS(H:H,I:I,"&gt;0",L:L,"&lt;0"))</f>
        <v>598</v>
      </c>
      <c r="D4" s="456">
        <f t="array" aca="1" ref="D4" ca="1">INDEX(N:N,MATCH(C4,H:H,0),0)</f>
        <v>69458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3310862.7322065644</v>
      </c>
      <c r="C8" s="447">
        <f t="shared" ref="C8:C71" si="0">SUMIF(G:G,A8,J:J)</f>
        <v>0</v>
      </c>
      <c r="D8" s="447">
        <f ca="1">SUMIF(G:G,1,K:K)</f>
        <v>169390.02100558841</v>
      </c>
      <c r="E8" s="447">
        <f t="shared" ref="E8:E71" ca="1" si="1">B8-C8+D8</f>
        <v>3480252.753212153</v>
      </c>
      <c r="F8" s="431"/>
      <c r="G8" s="459">
        <v>1</v>
      </c>
      <c r="H8" s="459">
        <v>1</v>
      </c>
      <c r="I8" s="444">
        <f ca="1">B1</f>
        <v>3310862.7322065644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13795.26138419402</v>
      </c>
      <c r="L8" s="444">
        <f t="shared" ref="L8:L262" ca="1" si="3">I8-J8+K8</f>
        <v>3324657.9935907586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3480252.753212153</v>
      </c>
      <c r="C9" s="447">
        <f t="shared" si="0"/>
        <v>0</v>
      </c>
      <c r="D9" s="447">
        <f ca="1">SUMIF(G:G,2,K:K)</f>
        <v>178056.33596246099</v>
      </c>
      <c r="E9" s="447">
        <f t="shared" ca="1" si="1"/>
        <v>3658309.0891746138</v>
      </c>
      <c r="F9" s="431"/>
      <c r="G9" s="459">
        <v>1</v>
      </c>
      <c r="H9" s="459">
        <v>2</v>
      </c>
      <c r="I9" s="444">
        <f t="shared" ref="I9:I263" ca="1" si="5">L8</f>
        <v>3324657.9935907586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13852.741639961494</v>
      </c>
      <c r="L9" s="444">
        <f t="shared" ca="1" si="3"/>
        <v>3338510.7352307201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3658309.0891746138</v>
      </c>
      <c r="C10" s="447">
        <f t="shared" si="0"/>
        <v>0</v>
      </c>
      <c r="D10" s="447">
        <f ca="1">SUMIF(G:G,3,K:K)</f>
        <v>187166.03604016796</v>
      </c>
      <c r="E10" s="447">
        <f t="shared" ca="1" si="1"/>
        <v>3845475.1252147816</v>
      </c>
      <c r="F10" s="431"/>
      <c r="G10" s="459">
        <v>1</v>
      </c>
      <c r="H10" s="459">
        <v>3</v>
      </c>
      <c r="I10" s="444">
        <f t="shared" ca="1" si="5"/>
        <v>3338510.7352307201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13910.46139679467</v>
      </c>
      <c r="L10" s="444">
        <f t="shared" ca="1" si="3"/>
        <v>3352421.1966275149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3845475.1252147816</v>
      </c>
      <c r="C11" s="447">
        <f t="shared" si="0"/>
        <v>0</v>
      </c>
      <c r="D11" s="447">
        <f ca="1">SUMIF(G:G,4,K:K)</f>
        <v>196741.8056629838</v>
      </c>
      <c r="E11" s="447">
        <f t="shared" ca="1" si="1"/>
        <v>4042216.9308777656</v>
      </c>
      <c r="F11" s="431"/>
      <c r="G11" s="459">
        <v>1</v>
      </c>
      <c r="H11" s="459">
        <v>4</v>
      </c>
      <c r="I11" s="444">
        <f t="shared" ca="1" si="5"/>
        <v>3352421.1966275149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13968.421652614647</v>
      </c>
      <c r="L11" s="444">
        <f t="shared" ca="1" si="3"/>
        <v>3366389.6182801295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4042216.9308777656</v>
      </c>
      <c r="C12" s="447">
        <f t="shared" si="0"/>
        <v>0</v>
      </c>
      <c r="D12" s="447">
        <f ca="1">SUMIF(G:G,5,K:K)</f>
        <v>206807.4898333812</v>
      </c>
      <c r="E12" s="447">
        <f t="shared" ca="1" si="1"/>
        <v>4249024.4207111467</v>
      </c>
      <c r="F12" s="431"/>
      <c r="G12" s="459">
        <v>1</v>
      </c>
      <c r="H12" s="459">
        <v>5</v>
      </c>
      <c r="I12" s="444">
        <f t="shared" ca="1" si="5"/>
        <v>3366389.6182801295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14026.62340950054</v>
      </c>
      <c r="L12" s="444">
        <f t="shared" ca="1" si="3"/>
        <v>3380416.2416896299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4249024.4207111467</v>
      </c>
      <c r="C13" s="447">
        <f t="shared" si="0"/>
        <v>109578.35829692028</v>
      </c>
      <c r="D13" s="447">
        <f ca="1">SUMIF(G:G,6,K:K)</f>
        <v>216010.79060280105</v>
      </c>
      <c r="E13" s="447">
        <f t="shared" ca="1" si="1"/>
        <v>4355456.8530170275</v>
      </c>
      <c r="F13" s="431"/>
      <c r="G13" s="459">
        <v>1</v>
      </c>
      <c r="H13" s="459">
        <v>6</v>
      </c>
      <c r="I13" s="444">
        <f t="shared" ca="1" si="5"/>
        <v>3380416.2416896299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14085.067673706792</v>
      </c>
      <c r="L13" s="444">
        <f t="shared" ca="1" si="3"/>
        <v>3394501.3093633368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4355456.8530170275</v>
      </c>
      <c r="C14" s="447">
        <f t="shared" si="0"/>
        <v>262988.05991260876</v>
      </c>
      <c r="D14" s="447">
        <f ca="1">SUMIF(G:G,7,K:K)</f>
        <v>215600.88599223361</v>
      </c>
      <c r="E14" s="447">
        <f t="shared" ca="1" si="1"/>
        <v>4308069.6790966522</v>
      </c>
      <c r="F14" s="431"/>
      <c r="G14" s="459">
        <v>1</v>
      </c>
      <c r="H14" s="459">
        <v>7</v>
      </c>
      <c r="I14" s="444">
        <f t="shared" ca="1" si="5"/>
        <v>3394501.3093633368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14143.755455680568</v>
      </c>
      <c r="L14" s="444">
        <f t="shared" ca="1" si="3"/>
        <v>3408645.0648190174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4308069.6790966522</v>
      </c>
      <c r="C15" s="447">
        <f t="shared" si="0"/>
        <v>262988.05991260876</v>
      </c>
      <c r="D15" s="447">
        <f ca="1">SUMIF(G:G,8,K:K)</f>
        <v>213176.46823921555</v>
      </c>
      <c r="E15" s="447">
        <f t="shared" ca="1" si="1"/>
        <v>4258258.0874232585</v>
      </c>
      <c r="F15" s="431"/>
      <c r="G15" s="459">
        <v>1</v>
      </c>
      <c r="H15" s="459">
        <v>8</v>
      </c>
      <c r="I15" s="444">
        <f t="shared" ca="1" si="5"/>
        <v>3408645.0648190174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14202.687770079239</v>
      </c>
      <c r="L15" s="444">
        <f t="shared" ca="1" si="3"/>
        <v>3422847.7525890968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4258258.0874232585</v>
      </c>
      <c r="C16" s="447">
        <f t="shared" si="0"/>
        <v>243805.15551260865</v>
      </c>
      <c r="D16" s="447">
        <f ca="1">SUMIF(G:G,9,K:K)</f>
        <v>211114.308876066</v>
      </c>
      <c r="E16" s="447">
        <f t="shared" ca="1" si="1"/>
        <v>4225567.2407867163</v>
      </c>
      <c r="F16" s="431"/>
      <c r="G16" s="459">
        <v>1</v>
      </c>
      <c r="H16" s="459">
        <v>9</v>
      </c>
      <c r="I16" s="444">
        <f t="shared" ca="1" si="5"/>
        <v>3422847.7525890968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14261.865635787903</v>
      </c>
      <c r="L16" s="444">
        <f t="shared" ca="1" si="3"/>
        <v>3437109.6182248848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4225567.2407867163</v>
      </c>
      <c r="C17" s="447">
        <f t="shared" si="0"/>
        <v>242061.25511260866</v>
      </c>
      <c r="D17" s="447">
        <f ca="1">SUMIF(G:G,10,K:K)</f>
        <v>209531.00437296048</v>
      </c>
      <c r="E17" s="447">
        <f t="shared" ca="1" si="1"/>
        <v>4193036.9900470679</v>
      </c>
      <c r="F17" s="431"/>
      <c r="G17" s="459">
        <v>1</v>
      </c>
      <c r="H17" s="459">
        <v>10</v>
      </c>
      <c r="I17" s="444">
        <f t="shared" ca="1" si="5"/>
        <v>3437109.6182248848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14321.290075937019</v>
      </c>
      <c r="L17" s="444">
        <f t="shared" ca="1" si="3"/>
        <v>3451430.9083008217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4193036.9900470679</v>
      </c>
      <c r="C18" s="447">
        <f t="shared" si="0"/>
        <v>242061.25511260866</v>
      </c>
      <c r="D18" s="447">
        <f ca="1">SUMIF(G:G,11,K:K)</f>
        <v>207866.69500655131</v>
      </c>
      <c r="E18" s="447">
        <f t="shared" ca="1" si="1"/>
        <v>4158842.4299410107</v>
      </c>
      <c r="F18" s="431"/>
      <c r="G18" s="459">
        <v>1</v>
      </c>
      <c r="H18" s="459">
        <v>11</v>
      </c>
      <c r="I18" s="444">
        <f t="shared" ca="1" si="5"/>
        <v>3451430.9083008217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14380.962117920089</v>
      </c>
      <c r="L18" s="444">
        <f t="shared" ca="1" si="3"/>
        <v>3465811.8704187418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4158842.4299410107</v>
      </c>
      <c r="C19" s="447">
        <f t="shared" si="0"/>
        <v>242061.25511260866</v>
      </c>
      <c r="D19" s="447">
        <f ca="1">SUMIF(G:G,12,K:K)</f>
        <v>206117.23641429428</v>
      </c>
      <c r="E19" s="447">
        <f t="shared" ca="1" si="1"/>
        <v>4122898.411242696</v>
      </c>
      <c r="F19" s="431"/>
      <c r="G19" s="459">
        <v>1</v>
      </c>
      <c r="H19" s="459">
        <v>12</v>
      </c>
      <c r="I19" s="444">
        <f t="shared" ca="1" si="5"/>
        <v>3465811.8704187418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14440.882793411425</v>
      </c>
      <c r="L19" s="444">
        <f t="shared" ca="1" si="3"/>
        <v>3480252.7532121534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4122898.411242696</v>
      </c>
      <c r="C20" s="447">
        <f t="shared" si="0"/>
        <v>242061.25511260866</v>
      </c>
      <c r="D20" s="447">
        <f ca="1">SUMIF(G:G,13,K:K)</f>
        <v>204278.27220019192</v>
      </c>
      <c r="E20" s="447">
        <f t="shared" ca="1" si="1"/>
        <v>4085115.4283302794</v>
      </c>
      <c r="F20" s="431"/>
      <c r="G20" s="459">
        <v>2</v>
      </c>
      <c r="H20" s="459">
        <v>13</v>
      </c>
      <c r="I20" s="444">
        <f t="shared" ca="1" si="5"/>
        <v>3480252.7532121534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14501.05313838397</v>
      </c>
      <c r="L20" s="444">
        <f t="shared" ca="1" si="3"/>
        <v>3494753.8063505376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4085115.4283302794</v>
      </c>
      <c r="C21" s="447">
        <f t="shared" si="0"/>
        <v>242061.25511260866</v>
      </c>
      <c r="D21" s="447">
        <f ca="1">SUMIF(G:G,14,K:K)</f>
        <v>202345.22308675948</v>
      </c>
      <c r="E21" s="447">
        <f t="shared" ca="1" si="1"/>
        <v>4045399.3963044304</v>
      </c>
      <c r="F21" s="431"/>
      <c r="G21" s="459">
        <v>2</v>
      </c>
      <c r="H21" s="459">
        <v>14</v>
      </c>
      <c r="I21" s="444">
        <f t="shared" ca="1" si="5"/>
        <v>3494753.8063505376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14561.47419312724</v>
      </c>
      <c r="L21" s="444">
        <f t="shared" ca="1" si="3"/>
        <v>3509315.2805436649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4045399.3963044304</v>
      </c>
      <c r="C22" s="447">
        <f t="shared" si="0"/>
        <v>242061.25511260866</v>
      </c>
      <c r="D22" s="447">
        <f ca="1">SUMIF(G:G,15,K:K)</f>
        <v>200313.27551198515</v>
      </c>
      <c r="E22" s="447">
        <f t="shared" ca="1" si="1"/>
        <v>4003651.4167038067</v>
      </c>
      <c r="F22" s="431"/>
      <c r="G22" s="459">
        <v>2</v>
      </c>
      <c r="H22" s="459">
        <v>15</v>
      </c>
      <c r="I22" s="444">
        <f t="shared" ca="1" si="5"/>
        <v>3509315.2805436649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14622.14700226527</v>
      </c>
      <c r="L22" s="444">
        <f t="shared" ca="1" si="3"/>
        <v>3523937.4275459303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4003651.4167038067</v>
      </c>
      <c r="C23" s="447">
        <f t="shared" si="0"/>
        <v>242061.25511260866</v>
      </c>
      <c r="D23" s="447">
        <f ca="1">SUMIF(G:G,16,K:K)</f>
        <v>198177.3696428893</v>
      </c>
      <c r="E23" s="447">
        <f t="shared" ca="1" si="1"/>
        <v>3959767.5312340874</v>
      </c>
      <c r="F23" s="431"/>
      <c r="G23" s="459">
        <v>2</v>
      </c>
      <c r="H23" s="459">
        <v>16</v>
      </c>
      <c r="I23" s="444">
        <f t="shared" ca="1" si="5"/>
        <v>3523937.4275459303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14683.07261477471</v>
      </c>
      <c r="L23" s="444">
        <f t="shared" ca="1" si="3"/>
        <v>3538620.5001607048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3959767.5312340874</v>
      </c>
      <c r="C24" s="447">
        <f t="shared" si="0"/>
        <v>242061.25511260866</v>
      </c>
      <c r="D24" s="447">
        <f ca="1">SUMIF(G:G,17,K:K)</f>
        <v>195932.18677583375</v>
      </c>
      <c r="E24" s="447">
        <f t="shared" ca="1" si="1"/>
        <v>3913638.4628973124</v>
      </c>
      <c r="F24" s="431"/>
      <c r="G24" s="459">
        <v>2</v>
      </c>
      <c r="H24" s="459">
        <v>17</v>
      </c>
      <c r="I24" s="444">
        <f t="shared" ca="1" si="5"/>
        <v>3538620.5001607048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14744.252084002934</v>
      </c>
      <c r="L24" s="444">
        <f t="shared" ca="1" si="3"/>
        <v>3553364.7522447077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3913638.4628973124</v>
      </c>
      <c r="C25" s="447">
        <f t="shared" si="0"/>
        <v>242061.25511260866</v>
      </c>
      <c r="D25" s="447">
        <f ca="1">SUMIF(G:G,18,K:K)</f>
        <v>193572.13609220806</v>
      </c>
      <c r="E25" s="447">
        <f t="shared" ca="1" si="1"/>
        <v>3865149.3438769118</v>
      </c>
      <c r="F25" s="431"/>
      <c r="G25" s="459">
        <v>2</v>
      </c>
      <c r="H25" s="459">
        <v>18</v>
      </c>
      <c r="I25" s="444">
        <f t="shared" ca="1" si="5"/>
        <v>3553364.7522447077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14805.686467686284</v>
      </c>
      <c r="L25" s="444">
        <f t="shared" ca="1" si="3"/>
        <v>3568170.4387123939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3865149.3438769118</v>
      </c>
      <c r="C26" s="447">
        <f t="shared" si="0"/>
        <v>242061.25511260866</v>
      </c>
      <c r="D26" s="447">
        <f ca="1">SUMIF(G:G,19,K:K)</f>
        <v>191091.34073651102</v>
      </c>
      <c r="E26" s="447">
        <f t="shared" ca="1" si="1"/>
        <v>3814179.4295008145</v>
      </c>
      <c r="F26" s="431"/>
      <c r="G26" s="459">
        <v>2</v>
      </c>
      <c r="H26" s="459">
        <v>19</v>
      </c>
      <c r="I26" s="444">
        <f t="shared" ca="1" si="5"/>
        <v>3568170.4387123939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14867.376827968306</v>
      </c>
      <c r="L26" s="444">
        <f t="shared" ca="1" si="3"/>
        <v>3583037.8155403621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3814179.4295008145</v>
      </c>
      <c r="C27" s="447">
        <f t="shared" si="0"/>
        <v>242061.25511260866</v>
      </c>
      <c r="D27" s="447">
        <f ca="1">SUMIF(G:G,20,K:K)</f>
        <v>188483.62318216031</v>
      </c>
      <c r="E27" s="447">
        <f t="shared" ca="1" si="1"/>
        <v>3760601.7975703659</v>
      </c>
      <c r="F27" s="431"/>
      <c r="G27" s="459">
        <v>2</v>
      </c>
      <c r="H27" s="459">
        <v>20</v>
      </c>
      <c r="I27" s="444">
        <f t="shared" ca="1" si="5"/>
        <v>3583037.8155403621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14929.324231418175</v>
      </c>
      <c r="L27" s="444">
        <f t="shared" ca="1" si="3"/>
        <v>3597967.1397717805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3760601.7975703659</v>
      </c>
      <c r="C28" s="447">
        <f t="shared" si="0"/>
        <v>242061.25511260866</v>
      </c>
      <c r="D28" s="447">
        <f ca="1">SUMIF(G:G,21,K:K)</f>
        <v>185742.4898485895</v>
      </c>
      <c r="E28" s="447">
        <f t="shared" ca="1" si="1"/>
        <v>3704283.032306347</v>
      </c>
      <c r="F28" s="431"/>
      <c r="G28" s="459">
        <v>2</v>
      </c>
      <c r="H28" s="459">
        <v>21</v>
      </c>
      <c r="I28" s="444">
        <f t="shared" ca="1" si="5"/>
        <v>3597967.1397717805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14991.529749049085</v>
      </c>
      <c r="L28" s="444">
        <f t="shared" ca="1" si="3"/>
        <v>3612958.6695208293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3704283.032306347</v>
      </c>
      <c r="C29" s="447">
        <f t="shared" si="0"/>
        <v>242061.25511260866</v>
      </c>
      <c r="D29" s="447">
        <f ca="1">SUMIF(G:G,22,K:K)</f>
        <v>182861.11493132633</v>
      </c>
      <c r="E29" s="447">
        <f t="shared" ca="1" si="1"/>
        <v>3645082.8921250645</v>
      </c>
      <c r="F29" s="431"/>
      <c r="G29" s="459">
        <v>2</v>
      </c>
      <c r="H29" s="459">
        <v>22</v>
      </c>
      <c r="I29" s="444">
        <f t="shared" ca="1" si="5"/>
        <v>3612958.6695208293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15053.99445633679</v>
      </c>
      <c r="L29" s="444">
        <f t="shared" ca="1" si="3"/>
        <v>3628012.6639771662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3645082.8921250645</v>
      </c>
      <c r="C30" s="447">
        <f t="shared" si="0"/>
        <v>242061.25511260866</v>
      </c>
      <c r="D30" s="447">
        <f ca="1">SUMIF(G:G,23,K:K)</f>
        <v>179832.32340478717</v>
      </c>
      <c r="E30" s="447">
        <f t="shared" ca="1" si="1"/>
        <v>3582853.9604172427</v>
      </c>
      <c r="F30" s="431"/>
      <c r="G30" s="459">
        <v>2</v>
      </c>
      <c r="H30" s="459">
        <v>23</v>
      </c>
      <c r="I30" s="444">
        <f t="shared" ca="1" si="5"/>
        <v>3628012.6639771662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15116.71943323819</v>
      </c>
      <c r="L30" s="444">
        <f t="shared" ca="1" si="3"/>
        <v>3643129.3834104044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3582853.9604172427</v>
      </c>
      <c r="C31" s="447">
        <f t="shared" si="0"/>
        <v>242061.25511260866</v>
      </c>
      <c r="D31" s="447">
        <f ca="1">SUMIF(G:G,24,K:K)</f>
        <v>176648.57315546216</v>
      </c>
      <c r="E31" s="447">
        <f t="shared" ca="1" si="1"/>
        <v>3517441.2784600961</v>
      </c>
      <c r="F31" s="431"/>
      <c r="G31" s="459">
        <v>2</v>
      </c>
      <c r="H31" s="459">
        <v>24</v>
      </c>
      <c r="I31" s="444">
        <f t="shared" ca="1" si="5"/>
        <v>3643129.3834104044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15179.705764210019</v>
      </c>
      <c r="L31" s="444">
        <f t="shared" ca="1" si="3"/>
        <v>3658309.0891746143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3517441.2784600961</v>
      </c>
      <c r="C32" s="447">
        <f t="shared" si="0"/>
        <v>242061.25511260866</v>
      </c>
      <c r="D32" s="447">
        <f ca="1">SUMIF(G:G,25,K:K)</f>
        <v>173301.93620100015</v>
      </c>
      <c r="E32" s="447">
        <f t="shared" ca="1" si="1"/>
        <v>3448681.9595484878</v>
      </c>
      <c r="F32" s="431"/>
      <c r="G32" s="459">
        <v>3</v>
      </c>
      <c r="H32" s="459">
        <v>25</v>
      </c>
      <c r="I32" s="444">
        <f t="shared" ca="1" si="5"/>
        <v>3658309.0891746143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15242.954538227557</v>
      </c>
      <c r="L32" s="444">
        <f t="shared" ca="1" si="3"/>
        <v>3673552.0437128418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3448681.9595484878</v>
      </c>
      <c r="C33" s="447">
        <f t="shared" si="0"/>
        <v>242061.25511260866</v>
      </c>
      <c r="D33" s="447">
        <f ca="1">SUMIF(G:G,26,K:K)</f>
        <v>169784.07894842685</v>
      </c>
      <c r="E33" s="447">
        <f t="shared" ca="1" si="1"/>
        <v>3376404.7833843064</v>
      </c>
      <c r="F33" s="431"/>
      <c r="G33" s="459">
        <v>3</v>
      </c>
      <c r="H33" s="459">
        <v>26</v>
      </c>
      <c r="I33" s="444">
        <f t="shared" ca="1" si="5"/>
        <v>3673552.0437128418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15306.466848803508</v>
      </c>
      <c r="L33" s="444">
        <f t="shared" ca="1" si="3"/>
        <v>3688858.5105616455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3376404.7833843064</v>
      </c>
      <c r="C34" s="447">
        <f t="shared" si="0"/>
        <v>242061.25511260866</v>
      </c>
      <c r="D34" s="447">
        <f ca="1">SUMIF(G:G,27,K:K)</f>
        <v>166086.24144233484</v>
      </c>
      <c r="E34" s="447">
        <f t="shared" ca="1" si="1"/>
        <v>3300429.7697140323</v>
      </c>
      <c r="F34" s="431"/>
      <c r="G34" s="459">
        <v>3</v>
      </c>
      <c r="H34" s="459">
        <v>27</v>
      </c>
      <c r="I34" s="444">
        <f t="shared" ca="1" si="5"/>
        <v>3688858.5105616455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15370.243794006856</v>
      </c>
      <c r="L34" s="444">
        <f t="shared" ca="1" si="3"/>
        <v>3704228.7543556523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3300429.7697140323</v>
      </c>
      <c r="C35" s="447">
        <f t="shared" si="0"/>
        <v>242061.25511260866</v>
      </c>
      <c r="D35" s="447">
        <f ca="1">SUMIF(G:G,28,K:K)</f>
        <v>162199.21555137288</v>
      </c>
      <c r="E35" s="447">
        <f t="shared" ca="1" si="1"/>
        <v>3220567.7301527965</v>
      </c>
      <c r="F35" s="431"/>
      <c r="G35" s="459">
        <v>3</v>
      </c>
      <c r="H35" s="459">
        <v>28</v>
      </c>
      <c r="I35" s="444">
        <f t="shared" ca="1" si="5"/>
        <v>3704228.7543556523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15434.286476481882</v>
      </c>
      <c r="L35" s="444">
        <f t="shared" ca="1" si="3"/>
        <v>3719663.040832134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3220567.7301527965</v>
      </c>
      <c r="C36" s="447">
        <f t="shared" si="0"/>
        <v>242061.25511260866</v>
      </c>
      <c r="D36" s="447">
        <f ca="1">SUMIF(G:G,29,K:K)</f>
        <v>158113.3220387139</v>
      </c>
      <c r="E36" s="447">
        <f t="shared" ca="1" si="1"/>
        <v>3136619.7970789019</v>
      </c>
      <c r="F36" s="431"/>
      <c r="G36" s="459">
        <v>3</v>
      </c>
      <c r="H36" s="459">
        <v>29</v>
      </c>
      <c r="I36" s="444">
        <f t="shared" ca="1" si="5"/>
        <v>3719663.040832134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15498.596003467224</v>
      </c>
      <c r="L36" s="444">
        <f t="shared" ca="1" si="3"/>
        <v>3735161.6368356012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3136619.7970789019</v>
      </c>
      <c r="C37" s="447">
        <f t="shared" si="0"/>
        <v>242061.25511260866</v>
      </c>
      <c r="D37" s="447">
        <f ca="1">SUMIF(G:G,30,K:K)</f>
        <v>153818.38645940463</v>
      </c>
      <c r="E37" s="447">
        <f t="shared" ca="1" si="1"/>
        <v>3048376.9284256976</v>
      </c>
      <c r="F37" s="431"/>
      <c r="G37" s="459">
        <v>3</v>
      </c>
      <c r="H37" s="459">
        <v>30</v>
      </c>
      <c r="I37" s="444">
        <f t="shared" ca="1" si="5"/>
        <v>3735161.6368356012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15563.173486815005</v>
      </c>
      <c r="L37" s="444">
        <f t="shared" ca="1" si="3"/>
        <v>3750724.810322416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3048376.9284256976</v>
      </c>
      <c r="C38" s="447">
        <f t="shared" si="0"/>
        <v>242061.25511260866</v>
      </c>
      <c r="D38" s="447">
        <f ca="1">SUMIF(G:G,31,K:K)</f>
        <v>149303.71382457815</v>
      </c>
      <c r="E38" s="447">
        <f t="shared" ca="1" si="1"/>
        <v>2955619.3871376668</v>
      </c>
      <c r="F38" s="431"/>
      <c r="G38" s="459">
        <v>3</v>
      </c>
      <c r="H38" s="459">
        <v>31</v>
      </c>
      <c r="I38" s="444">
        <f t="shared" ca="1" si="5"/>
        <v>3750724.810322416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15628.020043010069</v>
      </c>
      <c r="L38" s="444">
        <f t="shared" ca="1" si="3"/>
        <v>3766352.8303654259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2955619.3871376668</v>
      </c>
      <c r="C39" s="447">
        <f t="shared" si="0"/>
        <v>242061.25511260866</v>
      </c>
      <c r="D39" s="447">
        <f ca="1">SUMIF(G:G,32,K:K)</f>
        <v>144558.06196943921</v>
      </c>
      <c r="E39" s="447">
        <f t="shared" ca="1" si="1"/>
        <v>2858116.1939944974</v>
      </c>
      <c r="F39" s="431"/>
      <c r="G39" s="459">
        <v>3</v>
      </c>
      <c r="H39" s="459">
        <v>32</v>
      </c>
      <c r="I39" s="444">
        <f t="shared" ca="1" si="5"/>
        <v>3766352.8303654259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15693.136793189276</v>
      </c>
      <c r="L39" s="444">
        <f t="shared" ca="1" si="3"/>
        <v>3782045.9671586151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2858116.1939944974</v>
      </c>
      <c r="C40" s="447">
        <f t="shared" si="0"/>
        <v>242061.25511260866</v>
      </c>
      <c r="D40" s="447">
        <f ca="1">SUMIF(G:G,33,K:K)</f>
        <v>139569.6135587054</v>
      </c>
      <c r="E40" s="447">
        <f t="shared" ca="1" si="1"/>
        <v>2755624.5524405944</v>
      </c>
      <c r="F40" s="431"/>
      <c r="G40" s="459">
        <v>3</v>
      </c>
      <c r="H40" s="459">
        <v>33</v>
      </c>
      <c r="I40" s="444">
        <f t="shared" ca="1" si="5"/>
        <v>3782045.9671586151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15758.524863160896</v>
      </c>
      <c r="L40" s="444">
        <f t="shared" ca="1" si="3"/>
        <v>3797804.4920217758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2755624.5524405944</v>
      </c>
      <c r="C41" s="447">
        <f t="shared" si="0"/>
        <v>242061.25511260866</v>
      </c>
      <c r="D41" s="447">
        <f ca="1">SUMIF(G:G,34,K:K)</f>
        <v>134325.94665979326</v>
      </c>
      <c r="E41" s="447">
        <f t="shared" ca="1" si="1"/>
        <v>2647889.2439877791</v>
      </c>
      <c r="F41" s="431"/>
      <c r="G41" s="459">
        <v>3</v>
      </c>
      <c r="H41" s="459">
        <v>34</v>
      </c>
      <c r="I41" s="444">
        <f t="shared" ca="1" si="5"/>
        <v>3797804.4920217758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15824.185383424066</v>
      </c>
      <c r="L41" s="444">
        <f t="shared" ca="1" si="3"/>
        <v>3813628.6774052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2647889.2439877791</v>
      </c>
      <c r="C42" s="447">
        <f t="shared" si="0"/>
        <v>242061.25511260866</v>
      </c>
      <c r="D42" s="447">
        <f ca="1">SUMIF(G:G,35,K:K)</f>
        <v>128814.00381047319</v>
      </c>
      <c r="E42" s="447">
        <f t="shared" ca="1" si="1"/>
        <v>2534641.9926856435</v>
      </c>
      <c r="F42" s="431"/>
      <c r="G42" s="459">
        <v>3</v>
      </c>
      <c r="H42" s="459">
        <v>35</v>
      </c>
      <c r="I42" s="444">
        <f t="shared" ca="1" si="5"/>
        <v>3813628.6774052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15890.119489188333</v>
      </c>
      <c r="L42" s="444">
        <f t="shared" ca="1" si="3"/>
        <v>3829518.7968943883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2534641.9926856435</v>
      </c>
      <c r="C43" s="447">
        <f t="shared" si="0"/>
        <v>242061.25511260866</v>
      </c>
      <c r="D43" s="447">
        <f ca="1">SUMIF(G:G,36,K:K)</f>
        <v>123020.05950396624</v>
      </c>
      <c r="E43" s="447">
        <f t="shared" ca="1" si="1"/>
        <v>2415600.7970770011</v>
      </c>
      <c r="F43" s="431"/>
      <c r="G43" s="459">
        <v>3</v>
      </c>
      <c r="H43" s="459">
        <v>36</v>
      </c>
      <c r="I43" s="444">
        <f t="shared" ca="1" si="5"/>
        <v>3829518.7968943883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15956.328320393284</v>
      </c>
      <c r="L43" s="444">
        <f t="shared" ca="1" si="3"/>
        <v>3845475.1252147816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2415600.7970770011</v>
      </c>
      <c r="C44" s="447">
        <f t="shared" si="0"/>
        <v>242061.25511260866</v>
      </c>
      <c r="D44" s="447">
        <f ca="1">SUMIF(G:G,37,K:K)</f>
        <v>116929.68601051735</v>
      </c>
      <c r="E44" s="447">
        <f t="shared" ca="1" si="1"/>
        <v>2290469.2279749094</v>
      </c>
      <c r="F44" s="431"/>
      <c r="G44" s="459">
        <v>4</v>
      </c>
      <c r="H44" s="459">
        <v>37</v>
      </c>
      <c r="I44" s="444">
        <f t="shared" ca="1" si="5"/>
        <v>3845475.1252147816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16022.813021728254</v>
      </c>
      <c r="L44" s="444">
        <f t="shared" ca="1" si="3"/>
        <v>3861497.9382365099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2290469.2279749094</v>
      </c>
      <c r="C45" s="447">
        <f t="shared" si="0"/>
        <v>242061.25511260866</v>
      </c>
      <c r="D45" s="447">
        <f ca="1">SUMIF(G:G,38,K:K)</f>
        <v>110527.71745033497</v>
      </c>
      <c r="E45" s="447">
        <f t="shared" ca="1" si="1"/>
        <v>2158935.6903126356</v>
      </c>
      <c r="F45" s="431"/>
      <c r="G45" s="459">
        <v>4</v>
      </c>
      <c r="H45" s="459">
        <v>38</v>
      </c>
      <c r="I45" s="444">
        <f t="shared" ca="1" si="5"/>
        <v>3861497.9382365099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16089.574742652127</v>
      </c>
      <c r="L45" s="444">
        <f t="shared" ca="1" si="3"/>
        <v>3877587.5129791619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2158935.6903126356</v>
      </c>
      <c r="C46" s="447">
        <f t="shared" si="0"/>
        <v>242061.25511260866</v>
      </c>
      <c r="D46" s="447">
        <f ca="1">SUMIF(G:G,39,K:K)</f>
        <v>103798.21202843453</v>
      </c>
      <c r="E46" s="447">
        <f t="shared" ca="1" si="1"/>
        <v>2020672.6472284615</v>
      </c>
      <c r="F46" s="431"/>
      <c r="G46" s="459">
        <v>4</v>
      </c>
      <c r="H46" s="459">
        <v>39</v>
      </c>
      <c r="I46" s="444">
        <f t="shared" ca="1" si="5"/>
        <v>3877587.5129791619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16156.614637413177</v>
      </c>
      <c r="L46" s="444">
        <f t="shared" ca="1" si="3"/>
        <v>3893744.127616575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2020672.6472284615</v>
      </c>
      <c r="C47" s="447">
        <f t="shared" si="0"/>
        <v>242061.25511260866</v>
      </c>
      <c r="D47" s="447">
        <f ca="1">SUMIF(G:G,40,K:K)</f>
        <v>96724.412337344344</v>
      </c>
      <c r="E47" s="447">
        <f t="shared" ca="1" si="1"/>
        <v>1875335.8044531972</v>
      </c>
      <c r="F47" s="431"/>
      <c r="G47" s="459">
        <v>4</v>
      </c>
      <c r="H47" s="459">
        <v>40</v>
      </c>
      <c r="I47" s="444">
        <f t="shared" ca="1" si="5"/>
        <v>3893744.127616575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16223.933865069062</v>
      </c>
      <c r="L47" s="444">
        <f t="shared" ca="1" si="3"/>
        <v>3909968.0614816439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1875335.8044531972</v>
      </c>
      <c r="C48" s="447">
        <f t="shared" si="0"/>
        <v>242061.25511260866</v>
      </c>
      <c r="D48" s="447">
        <f ca="1">SUMIF(G:G,41,K:K)</f>
        <v>89288.703628822783</v>
      </c>
      <c r="E48" s="447">
        <f t="shared" ca="1" si="1"/>
        <v>1722563.2529694112</v>
      </c>
      <c r="F48" s="431"/>
      <c r="G48" s="459">
        <v>4</v>
      </c>
      <c r="H48" s="459">
        <v>41</v>
      </c>
      <c r="I48" s="444">
        <f t="shared" ca="1" si="5"/>
        <v>3909968.0614816439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16291.533589506849</v>
      </c>
      <c r="L48" s="444">
        <f t="shared" ca="1" si="3"/>
        <v>3926259.5950711509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1722563.2529694112</v>
      </c>
      <c r="C49" s="447">
        <f t="shared" si="0"/>
        <v>242061.25511260866</v>
      </c>
      <c r="D49" s="447">
        <f ca="1">SUMIF(G:G,42,K:K)</f>
        <v>81472.569950677542</v>
      </c>
      <c r="E49" s="447">
        <f t="shared" ca="1" si="1"/>
        <v>1561974.56780748</v>
      </c>
      <c r="F49" s="431"/>
      <c r="G49" s="459">
        <v>4</v>
      </c>
      <c r="H49" s="459">
        <v>42</v>
      </c>
      <c r="I49" s="444">
        <f t="shared" ca="1" si="5"/>
        <v>3926259.5950711509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16359.414979463128</v>
      </c>
      <c r="L49" s="444">
        <f t="shared" ca="1" si="3"/>
        <v>3942619.0100506139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1561974.56780748</v>
      </c>
      <c r="C50" s="447">
        <f t="shared" si="0"/>
        <v>242061.25511260866</v>
      </c>
      <c r="D50" s="447">
        <f ca="1">SUMIF(G:G,43,K:K)</f>
        <v>73256.548039461049</v>
      </c>
      <c r="E50" s="447">
        <f t="shared" ca="1" si="1"/>
        <v>1393169.8607343324</v>
      </c>
      <c r="F50" s="431"/>
      <c r="G50" s="459">
        <v>4</v>
      </c>
      <c r="H50" s="459">
        <v>43</v>
      </c>
      <c r="I50" s="444">
        <f t="shared" ca="1" si="5"/>
        <v>3942619.0100506139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16427.579208544223</v>
      </c>
      <c r="L50" s="444">
        <f t="shared" ca="1" si="3"/>
        <v>3959046.5892591579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1393169.8607343324</v>
      </c>
      <c r="C51" s="447">
        <f t="shared" si="0"/>
        <v>242061.25511260866</v>
      </c>
      <c r="D51" s="447">
        <f ca="1">SUMIF(G:G,44,K:K)</f>
        <v>64620.178854228834</v>
      </c>
      <c r="E51" s="447">
        <f t="shared" ca="1" si="1"/>
        <v>1215728.7844759526</v>
      </c>
      <c r="F51" s="431"/>
      <c r="G51" s="459">
        <v>4</v>
      </c>
      <c r="H51" s="459">
        <v>44</v>
      </c>
      <c r="I51" s="444">
        <f t="shared" ca="1" si="5"/>
        <v>3959046.5892591579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16496.027455246491</v>
      </c>
      <c r="L51" s="444">
        <f t="shared" ca="1" si="3"/>
        <v>3975542.6167144044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1215728.7844759526</v>
      </c>
      <c r="C52" s="447">
        <f t="shared" si="0"/>
        <v>242061.25511260866</v>
      </c>
      <c r="D52" s="447">
        <f ca="1">SUMIF(G:G,45,K:K)</f>
        <v>55541.956630672794</v>
      </c>
      <c r="E52" s="447">
        <f t="shared" ca="1" si="1"/>
        <v>1029209.4859940168</v>
      </c>
      <c r="F52" s="431"/>
      <c r="G52" s="459">
        <v>4</v>
      </c>
      <c r="H52" s="459">
        <v>45</v>
      </c>
      <c r="I52" s="444">
        <f t="shared" ca="1" si="5"/>
        <v>3975542.6167144044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16564.760902976686</v>
      </c>
      <c r="L52" s="444">
        <f t="shared" ca="1" si="3"/>
        <v>3992107.377617381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1029209.4859940168</v>
      </c>
      <c r="C53" s="447">
        <f t="shared" si="0"/>
        <v>242061.25511260866</v>
      </c>
      <c r="D53" s="447">
        <f ca="1">SUMIF(G:G,46,K:K)</f>
        <v>45999.2753287675</v>
      </c>
      <c r="E53" s="447">
        <f t="shared" ca="1" si="1"/>
        <v>833147.50621017558</v>
      </c>
      <c r="F53" s="431"/>
      <c r="G53" s="459">
        <v>4</v>
      </c>
      <c r="H53" s="459">
        <v>46</v>
      </c>
      <c r="I53" s="444">
        <f t="shared" ca="1" si="5"/>
        <v>3992107.377617381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16633.78074007242</v>
      </c>
      <c r="L53" s="444">
        <f t="shared" ca="1" si="3"/>
        <v>4008741.1583574535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833147.50621017558</v>
      </c>
      <c r="C54" s="447">
        <f t="shared" si="0"/>
        <v>242061.25511260866</v>
      </c>
      <c r="D54" s="447">
        <f ca="1">SUMIF(G:G,47,K:K)</f>
        <v>35968.372340576163</v>
      </c>
      <c r="E54" s="447">
        <f t="shared" ca="1" si="1"/>
        <v>627054.62343814305</v>
      </c>
      <c r="F54" s="431"/>
      <c r="G54" s="459">
        <v>4</v>
      </c>
      <c r="H54" s="459">
        <v>47</v>
      </c>
      <c r="I54" s="444">
        <f t="shared" ca="1" si="5"/>
        <v>4008741.1583574535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16703.088159822724</v>
      </c>
      <c r="L54" s="444">
        <f t="shared" ca="1" si="3"/>
        <v>4025444.2465172764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627054.62343814305</v>
      </c>
      <c r="C55" s="447">
        <f t="shared" si="0"/>
        <v>242061.25511260866</v>
      </c>
      <c r="D55" s="447">
        <f ca="1">SUMIF(G:G,48,K:K)</f>
        <v>25424.269318041413</v>
      </c>
      <c r="E55" s="447">
        <f t="shared" ca="1" si="1"/>
        <v>410417.63764357578</v>
      </c>
      <c r="F55" s="431"/>
      <c r="G55" s="459">
        <v>4</v>
      </c>
      <c r="H55" s="459">
        <v>48</v>
      </c>
      <c r="I55" s="444">
        <f t="shared" ca="1" si="5"/>
        <v>4025444.2465172764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16772.684360488653</v>
      </c>
      <c r="L55" s="444">
        <f t="shared" ca="1" si="3"/>
        <v>4042216.9308777652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410417.63764357578</v>
      </c>
      <c r="C56" s="447">
        <f t="shared" si="0"/>
        <v>242061.25511260866</v>
      </c>
      <c r="D56" s="447">
        <f ca="1">SUMIF(G:G,49,K:K)</f>
        <v>14340.709973413275</v>
      </c>
      <c r="E56" s="447">
        <f t="shared" ca="1" si="1"/>
        <v>182697.09250438039</v>
      </c>
      <c r="F56" s="431"/>
      <c r="G56" s="459">
        <f>G55+1</f>
        <v>5</v>
      </c>
      <c r="H56" s="459">
        <v>49</v>
      </c>
      <c r="I56" s="444">
        <f t="shared" ca="1" si="5"/>
        <v>4042216.9308777652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16842.570545324019</v>
      </c>
      <c r="L56" s="444">
        <f t="shared" ca="1" si="3"/>
        <v>4059059.5014230893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182697.09250438039</v>
      </c>
      <c r="C57" s="447">
        <f t="shared" si="0"/>
        <v>242061.25511260866</v>
      </c>
      <c r="D57" s="447">
        <f ca="1">SUMIF(G:G,50,K:K)</f>
        <v>2690.0946974291473</v>
      </c>
      <c r="E57" s="447">
        <f t="shared" ca="1" si="1"/>
        <v>-56674.067910799131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4059059.5014230893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16912.747922596205</v>
      </c>
      <c r="L57" s="444">
        <f t="shared" ca="1" si="3"/>
        <v>4075972.2493456854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-56674.067910799131</v>
      </c>
      <c r="C58" s="447">
        <f t="shared" si="0"/>
        <v>242061.25511260866</v>
      </c>
      <c r="D58" s="447">
        <f ca="1">SUMIF(G:G,51,K:K)</f>
        <v>-9556.5881675642395</v>
      </c>
      <c r="E58" s="447">
        <f t="shared" ca="1" si="1"/>
        <v>-308291.91119097202</v>
      </c>
      <c r="F58" s="431"/>
      <c r="G58" s="459">
        <f t="shared" si="8"/>
        <v>5</v>
      </c>
      <c r="H58" s="459">
        <v>51</v>
      </c>
      <c r="I58" s="444">
        <f t="shared" ca="1" si="5"/>
        <v>4075972.2493456854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16983.217705607021</v>
      </c>
      <c r="L58" s="444">
        <f t="shared" ca="1" si="3"/>
        <v>4092955.4670512923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-308291.91119097202</v>
      </c>
      <c r="C59" s="447">
        <f t="shared" si="0"/>
        <v>242061.25511260866</v>
      </c>
      <c r="D59" s="447">
        <f ca="1">SUMIF(G:G,52,K:K)</f>
        <v>-22429.834570686391</v>
      </c>
      <c r="E59" s="447">
        <f t="shared" ca="1" si="1"/>
        <v>-572783.00087426696</v>
      </c>
      <c r="F59" s="431"/>
      <c r="G59" s="459">
        <f t="shared" si="8"/>
        <v>5</v>
      </c>
      <c r="H59" s="459">
        <v>52</v>
      </c>
      <c r="I59" s="444">
        <f t="shared" ca="1" si="5"/>
        <v>4092955.4670512923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17053.981112713718</v>
      </c>
      <c r="L59" s="444">
        <f t="shared" ca="1" si="3"/>
        <v>4110009.4481640062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-572783.00087426696</v>
      </c>
      <c r="C60" s="447">
        <f t="shared" si="0"/>
        <v>242061.25511260866</v>
      </c>
      <c r="D60" s="447">
        <f ca="1">SUMIF(G:G,53,K:K)</f>
        <v>-35961.700691691469</v>
      </c>
      <c r="E60" s="447">
        <f t="shared" ca="1" si="1"/>
        <v>-850805.9566785671</v>
      </c>
      <c r="F60" s="431"/>
      <c r="G60" s="459">
        <f t="shared" si="8"/>
        <v>5</v>
      </c>
      <c r="H60" s="459">
        <v>53</v>
      </c>
      <c r="I60" s="444">
        <f t="shared" ca="1" si="5"/>
        <v>4110009.4481640062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17125.039367350026</v>
      </c>
      <c r="L60" s="444">
        <f t="shared" ca="1" si="3"/>
        <v>4127134.487531356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-850805.9566785671</v>
      </c>
      <c r="C61" s="447">
        <f t="shared" si="0"/>
        <v>242061.25511260866</v>
      </c>
      <c r="D61" s="447">
        <f ca="1">SUMIF(G:G,54,K:K)</f>
        <v>-50185.882765328686</v>
      </c>
      <c r="E61" s="447">
        <f t="shared" ca="1" si="1"/>
        <v>-1143053.0945565046</v>
      </c>
      <c r="F61" s="431"/>
      <c r="G61" s="459">
        <f t="shared" si="8"/>
        <v>5</v>
      </c>
      <c r="H61" s="459">
        <v>54</v>
      </c>
      <c r="I61" s="444">
        <f t="shared" ca="1" si="5"/>
        <v>4127134.487531356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17196.393698047315</v>
      </c>
      <c r="L61" s="444">
        <f t="shared" ca="1" si="3"/>
        <v>4144330.8812294034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-1143053.0945565046</v>
      </c>
      <c r="C62" s="447">
        <f t="shared" si="0"/>
        <v>242061.25511260866</v>
      </c>
      <c r="D62" s="447">
        <f ca="1">SUMIF(G:G,55,K:K)</f>
        <v>-65137.800989668511</v>
      </c>
      <c r="E62" s="447">
        <f t="shared" ca="1" si="1"/>
        <v>-1450252.1506587819</v>
      </c>
      <c r="F62" s="431"/>
      <c r="G62" s="459">
        <f t="shared" si="8"/>
        <v>5</v>
      </c>
      <c r="H62" s="459">
        <v>55</v>
      </c>
      <c r="I62" s="444">
        <f t="shared" ca="1" si="5"/>
        <v>4144330.8812294034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17268.045338455846</v>
      </c>
      <c r="L62" s="444">
        <f t="shared" ca="1" si="3"/>
        <v>4161598.9265678595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-1450252.1506587819</v>
      </c>
      <c r="C63" s="447">
        <f t="shared" si="0"/>
        <v>242061.25511260866</v>
      </c>
      <c r="D63" s="447">
        <f ca="1">SUMIF(G:G,56,K:K)</f>
        <v>-80854.68772733798</v>
      </c>
      <c r="E63" s="447">
        <f t="shared" ca="1" si="1"/>
        <v>-1773168.0934987285</v>
      </c>
      <c r="F63" s="431"/>
      <c r="G63" s="459">
        <f t="shared" si="8"/>
        <v>5</v>
      </c>
      <c r="H63" s="459">
        <v>56</v>
      </c>
      <c r="I63" s="444">
        <f t="shared" ca="1" si="5"/>
        <v>4161598.9265678595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17339.995527366082</v>
      </c>
      <c r="L63" s="444">
        <f t="shared" ca="1" si="3"/>
        <v>4178938.9220952257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-1773168.0934987285</v>
      </c>
      <c r="C64" s="447">
        <f t="shared" si="0"/>
        <v>242061.25511260866</v>
      </c>
      <c r="D64" s="447">
        <f ca="1">SUMIF(G:G,57,K:K)</f>
        <v>-97375.680219298869</v>
      </c>
      <c r="E64" s="447">
        <f t="shared" ca="1" si="1"/>
        <v>-2112605.0288306358</v>
      </c>
      <c r="F64" s="431"/>
      <c r="G64" s="459">
        <f t="shared" si="8"/>
        <v>5</v>
      </c>
      <c r="H64" s="459">
        <v>57</v>
      </c>
      <c r="I64" s="444">
        <f t="shared" ca="1" si="5"/>
        <v>4178938.9220952257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17412.245508730106</v>
      </c>
      <c r="L64" s="444">
        <f t="shared" ca="1" si="3"/>
        <v>4196351.1676039556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-2112605.0288306358</v>
      </c>
      <c r="C65" s="447">
        <f t="shared" si="0"/>
        <v>242061.25511260866</v>
      </c>
      <c r="D65" s="447">
        <f ca="1">SUMIF(G:G,58,K:K)</f>
        <v>-114741.91804203845</v>
      </c>
      <c r="E65" s="447">
        <f t="shared" ca="1" si="1"/>
        <v>-2469408.2019852828</v>
      </c>
      <c r="F65" s="431"/>
      <c r="G65" s="459">
        <f t="shared" si="8"/>
        <v>5</v>
      </c>
      <c r="H65" s="459">
        <v>58</v>
      </c>
      <c r="I65" s="444">
        <f t="shared" ca="1" si="5"/>
        <v>4196351.1676039556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17484.796531683147</v>
      </c>
      <c r="L65" s="444">
        <f t="shared" ca="1" si="3"/>
        <v>4213835.9641356384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-2469408.2019852828</v>
      </c>
      <c r="C66" s="447">
        <f t="shared" si="0"/>
        <v>242061.25511260866</v>
      </c>
      <c r="D66" s="447">
        <f ca="1">SUMIF(G:G,59,K:K)</f>
        <v>-132996.64555085497</v>
      </c>
      <c r="E66" s="447">
        <f t="shared" ca="1" si="1"/>
        <v>-2844466.1026487467</v>
      </c>
      <c r="F66" s="431"/>
      <c r="G66" s="459">
        <f t="shared" si="8"/>
        <v>5</v>
      </c>
      <c r="H66" s="459">
        <v>59</v>
      </c>
      <c r="I66" s="444">
        <f t="shared" ca="1" si="5"/>
        <v>4213835.9641356384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17557.649850565162</v>
      </c>
      <c r="L66" s="444">
        <f t="shared" ca="1" si="3"/>
        <v>4231393.6139862034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-2844466.1026487467</v>
      </c>
      <c r="C67" s="447">
        <f t="shared" si="0"/>
        <v>242061.25511260866</v>
      </c>
      <c r="D67" s="447">
        <f t="shared" ref="D67:D71" ca="1" si="9">SUMIF(G:G,60,K:K)</f>
        <v>-152185.31956433645</v>
      </c>
      <c r="E67" s="447">
        <f t="shared" ca="1" si="1"/>
        <v>-3238712.6773256916</v>
      </c>
      <c r="F67" s="431"/>
      <c r="G67" s="459">
        <f t="shared" si="8"/>
        <v>5</v>
      </c>
      <c r="H67" s="459">
        <v>60</v>
      </c>
      <c r="I67" s="444">
        <f t="shared" ca="1" si="5"/>
        <v>4231393.6139862034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17630.806724942515</v>
      </c>
      <c r="L67" s="444">
        <f t="shared" ca="1" si="3"/>
        <v>4249024.4207111457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-3238712.6773256916</v>
      </c>
      <c r="C68" s="447">
        <f t="shared" si="0"/>
        <v>242061.25511260866</v>
      </c>
      <c r="D68" s="447">
        <f t="shared" ca="1" si="9"/>
        <v>-152185.31956433645</v>
      </c>
      <c r="E68" s="447">
        <f t="shared" ca="1" si="1"/>
        <v>-3632959.2520026364</v>
      </c>
      <c r="F68" s="431"/>
      <c r="G68" s="459">
        <f>G67+1</f>
        <v>6</v>
      </c>
      <c r="H68" s="459">
        <v>61</v>
      </c>
      <c r="I68" s="444">
        <f t="shared" ca="1" si="5"/>
        <v>4249024.4207111457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17704.268419629774</v>
      </c>
      <c r="L68" s="444">
        <f t="shared" ca="1" si="3"/>
        <v>4266728.6891307756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-3632959.2520026364</v>
      </c>
      <c r="C69" s="447">
        <f t="shared" si="0"/>
        <v>242061.25511260866</v>
      </c>
      <c r="D69" s="447">
        <f t="shared" ca="1" si="9"/>
        <v>-152185.31956433645</v>
      </c>
      <c r="E69" s="447">
        <f t="shared" ca="1" si="1"/>
        <v>-4027205.8266795813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4266728.6891307756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17778.036204711563</v>
      </c>
      <c r="L69" s="444">
        <f t="shared" ca="1" si="3"/>
        <v>4284506.7253354872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-4027205.8266795813</v>
      </c>
      <c r="C70" s="447">
        <f t="shared" si="0"/>
        <v>242061.25511260866</v>
      </c>
      <c r="D70" s="447">
        <f t="shared" ca="1" si="9"/>
        <v>-152185.31956433645</v>
      </c>
      <c r="E70" s="447">
        <f t="shared" ca="1" si="1"/>
        <v>-4421452.4013565257</v>
      </c>
      <c r="F70" s="431"/>
      <c r="G70" s="459">
        <f t="shared" si="10"/>
        <v>6</v>
      </c>
      <c r="H70" s="459">
        <v>63</v>
      </c>
      <c r="I70" s="444">
        <f t="shared" ca="1" si="5"/>
        <v>4284506.7253354872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17852.111355564528</v>
      </c>
      <c r="L70" s="444">
        <f t="shared" ca="1" si="3"/>
        <v>4302358.8366910517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-4421452.4013565257</v>
      </c>
      <c r="C71" s="447">
        <f t="shared" si="0"/>
        <v>242061.25511260866</v>
      </c>
      <c r="D71" s="447">
        <f t="shared" ca="1" si="9"/>
        <v>-152185.31956433645</v>
      </c>
      <c r="E71" s="447">
        <f t="shared" ca="1" si="1"/>
        <v>-4815698.9760334715</v>
      </c>
      <c r="F71" s="431"/>
      <c r="G71" s="459">
        <f t="shared" si="10"/>
        <v>6</v>
      </c>
      <c r="H71" s="459">
        <v>64</v>
      </c>
      <c r="I71" s="444">
        <f t="shared" ca="1" si="5"/>
        <v>4302358.8366910517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17926.495152879383</v>
      </c>
      <c r="L71" s="444">
        <f t="shared" ca="1" si="3"/>
        <v>4320285.3318439312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4320285.3318439312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18001.188882683047</v>
      </c>
      <c r="L72" s="444">
        <f t="shared" ca="1" si="3"/>
        <v>4338286.5207266146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4338286.5207266146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18076.193836360893</v>
      </c>
      <c r="L73" s="444">
        <f t="shared" ca="1" si="3"/>
        <v>4356362.7145629758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4356362.7145629758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18151.511310679067</v>
      </c>
      <c r="L74" s="444">
        <f t="shared" ca="1" si="3"/>
        <v>4374514.2258736547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4374514.2258736547</v>
      </c>
      <c r="J75" s="444">
        <f t="array" ref="J75">IFERROR(INDEX('Retirement Calculator'!K:K,MATCH('Lorri 401b'!N75,'Retirement Calculator'!A:A,0),0),0)</f>
        <v>21915.671659384057</v>
      </c>
      <c r="K75" s="444">
        <f t="shared" ca="1" si="2"/>
        <v>18135.82730922613</v>
      </c>
      <c r="L75" s="444">
        <f t="shared" ca="1" si="3"/>
        <v>4370734.3815234965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4370734.3815234965</v>
      </c>
      <c r="J76" s="444">
        <f t="array" ref="J76">IFERROR(INDEX('Retirement Calculator'!K:K,MATCH('Lorri 401b'!N76,'Retirement Calculator'!A:A,0),0),0)</f>
        <v>21915.671659384057</v>
      </c>
      <c r="K76" s="444">
        <f t="shared" ca="1" si="2"/>
        <v>18120.077957767135</v>
      </c>
      <c r="L76" s="444">
        <f t="shared" ca="1" si="3"/>
        <v>4366938.7878218796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4366938.7878218796</v>
      </c>
      <c r="J77" s="444">
        <f t="array" ref="J77">IFERROR(INDEX('Retirement Calculator'!K:K,MATCH('Lorri 401b'!N77,'Retirement Calculator'!A:A,0),0),0)</f>
        <v>21915.671659384057</v>
      </c>
      <c r="K77" s="444">
        <f t="shared" ca="1" si="2"/>
        <v>18104.262984010398</v>
      </c>
      <c r="L77" s="444">
        <f t="shared" ca="1" si="3"/>
        <v>4363127.3791465061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4363127.3791465061</v>
      </c>
      <c r="J78" s="444">
        <f t="array" ref="J78">IFERROR(INDEX('Retirement Calculator'!K:K,MATCH('Lorri 401b'!N78,'Retirement Calculator'!A:A,0),0),0)</f>
        <v>21915.671659384057</v>
      </c>
      <c r="K78" s="444">
        <f t="shared" ca="1" si="2"/>
        <v>18088.382114529675</v>
      </c>
      <c r="L78" s="444">
        <f t="shared" ca="1" si="3"/>
        <v>4359300.0896016518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4359300.0896016518</v>
      </c>
      <c r="J79" s="444">
        <f t="array" ref="J79">IFERROR(INDEX('Retirement Calculator'!K:K,MATCH('Lorri 401b'!N79,'Retirement Calculator'!A:A,0),0),0)</f>
        <v>21915.671659384057</v>
      </c>
      <c r="K79" s="444">
        <f t="shared" ca="1" si="2"/>
        <v>18072.435074759451</v>
      </c>
      <c r="L79" s="444">
        <f t="shared" ca="1" si="3"/>
        <v>4355456.8530170275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4355456.8530170275</v>
      </c>
      <c r="J80" s="444">
        <f t="array" ref="J80">IFERROR(INDEX('Retirement Calculator'!K:K,MATCH('Lorri 401b'!N80,'Retirement Calculator'!A:A,0),0),0)</f>
        <v>21915.671659384057</v>
      </c>
      <c r="K80" s="444">
        <f t="shared" ca="1" si="2"/>
        <v>18056.421588990182</v>
      </c>
      <c r="L80" s="444">
        <f t="shared" ca="1" si="3"/>
        <v>4351597.6029466335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4351597.6029466335</v>
      </c>
      <c r="J81" s="444">
        <f t="array" ref="J81">IFERROR(INDEX('Retirement Calculator'!K:K,MATCH('Lorri 401b'!N81,'Retirement Calculator'!A:A,0),0),0)</f>
        <v>21915.671659384057</v>
      </c>
      <c r="K81" s="444">
        <f t="shared" ca="1" si="2"/>
        <v>18040.341380363541</v>
      </c>
      <c r="L81" s="444">
        <f t="shared" ca="1" si="3"/>
        <v>4347722.2726676129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4347722.2726676129</v>
      </c>
      <c r="J82" s="444">
        <f t="array" ref="J82">IFERROR(INDEX('Retirement Calculator'!K:K,MATCH('Lorri 401b'!N82,'Retirement Calculator'!A:A,0),0),0)</f>
        <v>21915.671659384057</v>
      </c>
      <c r="K82" s="444">
        <f t="shared" ca="1" si="2"/>
        <v>18024.19417086762</v>
      </c>
      <c r="L82" s="444">
        <f t="shared" ca="1" si="3"/>
        <v>4343830.795179097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4343830.795179097</v>
      </c>
      <c r="J83" s="444">
        <f t="array" ref="J83">IFERROR(INDEX('Retirement Calculator'!K:K,MATCH('Lorri 401b'!N83,'Retirement Calculator'!A:A,0),0),0)</f>
        <v>21915.671659384057</v>
      </c>
      <c r="K83" s="444">
        <f t="shared" ca="1" si="2"/>
        <v>18007.979681332137</v>
      </c>
      <c r="L83" s="444">
        <f t="shared" ca="1" si="3"/>
        <v>4339923.1032010457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4339923.1032010457</v>
      </c>
      <c r="J84" s="444">
        <f t="array" ref="J84">IFERROR(INDEX('Retirement Calculator'!K:K,MATCH('Lorri 401b'!N84,'Retirement Calculator'!A:A,0),0),0)</f>
        <v>21915.671659384057</v>
      </c>
      <c r="K84" s="444">
        <f t="shared" ca="1" si="2"/>
        <v>17991.697631423591</v>
      </c>
      <c r="L84" s="444">
        <f t="shared" ca="1" si="3"/>
        <v>4335999.1291730851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4335999.1291730851</v>
      </c>
      <c r="J85" s="444">
        <f t="array" ref="J85">IFERROR(INDEX('Retirement Calculator'!K:K,MATCH('Lorri 401b'!N85,'Retirement Calculator'!A:A,0),0),0)</f>
        <v>21915.671659384057</v>
      </c>
      <c r="K85" s="444">
        <f t="shared" ca="1" si="2"/>
        <v>17975.34773964042</v>
      </c>
      <c r="L85" s="444">
        <f t="shared" ca="1" si="3"/>
        <v>4332058.8052533418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4332058.8052533418</v>
      </c>
      <c r="J86" s="444">
        <f t="array" ref="J86">IFERROR(INDEX('Retirement Calculator'!K:K,MATCH('Lorri 401b'!N86,'Retirement Calculator'!A:A,0),0),0)</f>
        <v>21915.671659384057</v>
      </c>
      <c r="K86" s="444">
        <f t="shared" ca="1" si="2"/>
        <v>17958.929723308156</v>
      </c>
      <c r="L86" s="444">
        <f t="shared" ca="1" si="3"/>
        <v>4328102.0633172663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4328102.0633172663</v>
      </c>
      <c r="J87" s="444">
        <f t="array" ref="J87">IFERROR(INDEX('Retirement Calculator'!K:K,MATCH('Lorri 401b'!N87,'Retirement Calculator'!A:A,0),0),0)</f>
        <v>21915.671659384057</v>
      </c>
      <c r="K87" s="444">
        <f t="shared" ca="1" si="2"/>
        <v>17942.443298574508</v>
      </c>
      <c r="L87" s="444">
        <f t="shared" ca="1" si="3"/>
        <v>4324128.8349564569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4324128.8349564569</v>
      </c>
      <c r="J88" s="444">
        <f t="array" ref="J88">IFERROR(INDEX('Retirement Calculator'!K:K,MATCH('Lorri 401b'!N88,'Retirement Calculator'!A:A,0),0),0)</f>
        <v>21915.671659384057</v>
      </c>
      <c r="K88" s="444">
        <f t="shared" ca="1" si="2"/>
        <v>17925.888180404472</v>
      </c>
      <c r="L88" s="444">
        <f t="shared" ca="1" si="3"/>
        <v>4320139.0514774779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4320139.0514774779</v>
      </c>
      <c r="J89" s="444">
        <f t="array" ref="J89">IFERROR(INDEX('Retirement Calculator'!K:K,MATCH('Lorri 401b'!N89,'Retirement Calculator'!A:A,0),0),0)</f>
        <v>21915.671659384057</v>
      </c>
      <c r="K89" s="444">
        <f t="shared" ca="1" si="2"/>
        <v>17909.264082575392</v>
      </c>
      <c r="L89" s="444">
        <f t="shared" ca="1" si="3"/>
        <v>4316132.6439006692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4316132.6439006692</v>
      </c>
      <c r="J90" s="444">
        <f t="array" ref="J90">IFERROR(INDEX('Retirement Calculator'!K:K,MATCH('Lorri 401b'!N90,'Retirement Calculator'!A:A,0),0),0)</f>
        <v>21915.671659384057</v>
      </c>
      <c r="K90" s="444">
        <f t="shared" ca="1" si="2"/>
        <v>17892.570717672021</v>
      </c>
      <c r="L90" s="444">
        <f t="shared" ca="1" si="3"/>
        <v>4312109.5429589571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4312109.5429589571</v>
      </c>
      <c r="J91" s="444">
        <f t="array" ref="J91">IFERROR(INDEX('Retirement Calculator'!K:K,MATCH('Lorri 401b'!N91,'Retirement Calculator'!A:A,0),0),0)</f>
        <v>21915.671659384057</v>
      </c>
      <c r="K91" s="444">
        <f t="shared" ca="1" si="2"/>
        <v>17875.807797081554</v>
      </c>
      <c r="L91" s="444">
        <f t="shared" ca="1" si="3"/>
        <v>4308069.679096655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4308069.679096655</v>
      </c>
      <c r="J92" s="444">
        <f t="array" ref="J92">IFERROR(INDEX('Retirement Calculator'!K:K,MATCH('Lorri 401b'!N92,'Retirement Calculator'!A:A,0),0),0)</f>
        <v>21915.671659384057</v>
      </c>
      <c r="K92" s="444">
        <f t="shared" ca="1" si="2"/>
        <v>17858.975030988629</v>
      </c>
      <c r="L92" s="444">
        <f t="shared" ca="1" si="3"/>
        <v>4304012.9824682595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4304012.9824682595</v>
      </c>
      <c r="J93" s="444">
        <f t="array" ref="J93">IFERROR(INDEX('Retirement Calculator'!K:K,MATCH('Lorri 401b'!N93,'Retirement Calculator'!A:A,0),0),0)</f>
        <v>21915.671659384057</v>
      </c>
      <c r="K93" s="444">
        <f t="shared" ca="1" si="2"/>
        <v>17842.072128370313</v>
      </c>
      <c r="L93" s="444">
        <f t="shared" ca="1" si="3"/>
        <v>4299939.382937246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4299939.382937246</v>
      </c>
      <c r="J94" s="444">
        <f t="array" ref="J94">IFERROR(INDEX('Retirement Calculator'!K:K,MATCH('Lorri 401b'!N94,'Retirement Calculator'!A:A,0),0),0)</f>
        <v>21915.671659384057</v>
      </c>
      <c r="K94" s="444">
        <f t="shared" ca="1" si="2"/>
        <v>17825.098796991093</v>
      </c>
      <c r="L94" s="444">
        <f t="shared" ca="1" si="3"/>
        <v>4295848.8100748528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4295848.8100748528</v>
      </c>
      <c r="J95" s="444">
        <f t="array" ref="J95">IFERROR(INDEX('Retirement Calculator'!K:K,MATCH('Lorri 401b'!N95,'Retirement Calculator'!A:A,0),0),0)</f>
        <v>21915.671659384057</v>
      </c>
      <c r="K95" s="444">
        <f t="shared" ca="1" si="2"/>
        <v>17808.054743397788</v>
      </c>
      <c r="L95" s="444">
        <f t="shared" ca="1" si="3"/>
        <v>4291741.1931588668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4291741.1931588668</v>
      </c>
      <c r="J96" s="444">
        <f t="array" ref="J96">IFERROR(INDEX('Retirement Calculator'!K:K,MATCH('Lorri 401b'!N96,'Retirement Calculator'!A:A,0),0),0)</f>
        <v>21915.671659384057</v>
      </c>
      <c r="K96" s="444">
        <f t="shared" ca="1" si="2"/>
        <v>17790.939672914512</v>
      </c>
      <c r="L96" s="444">
        <f t="shared" ca="1" si="3"/>
        <v>4287616.4611723972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4287616.4611723972</v>
      </c>
      <c r="J97" s="444">
        <f t="array" ref="J97">IFERROR(INDEX('Retirement Calculator'!K:K,MATCH('Lorri 401b'!N97,'Retirement Calculator'!A:A,0),0),0)</f>
        <v>21915.671659384057</v>
      </c>
      <c r="K97" s="444">
        <f t="shared" ca="1" si="2"/>
        <v>17773.753289637556</v>
      </c>
      <c r="L97" s="444">
        <f t="shared" ca="1" si="3"/>
        <v>4283474.5428026505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4283474.5428026505</v>
      </c>
      <c r="J98" s="444">
        <f t="array" ref="J98">IFERROR(INDEX('Retirement Calculator'!K:K,MATCH('Lorri 401b'!N98,'Retirement Calculator'!A:A,0),0),0)</f>
        <v>21915.671659384057</v>
      </c>
      <c r="K98" s="444">
        <f t="shared" ca="1" si="2"/>
        <v>17756.495296430276</v>
      </c>
      <c r="L98" s="444">
        <f t="shared" ca="1" si="3"/>
        <v>4279315.3664396964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4279315.3664396964</v>
      </c>
      <c r="J99" s="444">
        <f t="array" ref="J99">IFERROR(INDEX('Retirement Calculator'!K:K,MATCH('Lorri 401b'!N99,'Retirement Calculator'!A:A,0),0),0)</f>
        <v>21915.671659384057</v>
      </c>
      <c r="K99" s="444">
        <f t="shared" ca="1" si="2"/>
        <v>17739.165394917967</v>
      </c>
      <c r="L99" s="444">
        <f t="shared" ca="1" si="3"/>
        <v>4275138.8601752305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4275138.8601752305</v>
      </c>
      <c r="J100" s="444">
        <f t="array" ref="J100">IFERROR(INDEX('Retirement Calculator'!K:K,MATCH('Lorri 401b'!N100,'Retirement Calculator'!A:A,0),0),0)</f>
        <v>21915.671659384057</v>
      </c>
      <c r="K100" s="444">
        <f t="shared" ca="1" si="2"/>
        <v>17721.763285482695</v>
      </c>
      <c r="L100" s="444">
        <f t="shared" ca="1" si="3"/>
        <v>4270944.9518013289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4270944.9518013289</v>
      </c>
      <c r="J101" s="444">
        <f t="array" ref="J101">IFERROR(INDEX('Retirement Calculator'!K:K,MATCH('Lorri 401b'!N101,'Retirement Calculator'!A:A,0),0),0)</f>
        <v>21915.671659384057</v>
      </c>
      <c r="K101" s="444">
        <f t="shared" ca="1" si="2"/>
        <v>17704.288667258104</v>
      </c>
      <c r="L101" s="444">
        <f t="shared" ca="1" si="3"/>
        <v>4266733.5688092029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4266733.5688092029</v>
      </c>
      <c r="J102" s="444">
        <f t="array" ref="J102">IFERROR(INDEX('Retirement Calculator'!K:K,MATCH('Lorri 401b'!N102,'Retirement Calculator'!A:A,0),0),0)</f>
        <v>21915.671659384057</v>
      </c>
      <c r="K102" s="444">
        <f t="shared" ca="1" si="2"/>
        <v>17686.741238124247</v>
      </c>
      <c r="L102" s="444">
        <f t="shared" ca="1" si="3"/>
        <v>4262504.6383879436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4262504.6383879436</v>
      </c>
      <c r="J103" s="444">
        <f t="array" ref="J103">IFERROR(INDEX('Retirement Calculator'!K:K,MATCH('Lorri 401b'!N103,'Retirement Calculator'!A:A,0),0),0)</f>
        <v>21915.671659384057</v>
      </c>
      <c r="K103" s="444">
        <f t="shared" ca="1" si="2"/>
        <v>17669.120694702331</v>
      </c>
      <c r="L103" s="444">
        <f t="shared" ca="1" si="3"/>
        <v>4258258.0874232622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4258258.0874232622</v>
      </c>
      <c r="J104" s="444">
        <f t="array" ref="J104">IFERROR(INDEX('Retirement Calculator'!K:K,MATCH('Lorri 401b'!N104,'Retirement Calculator'!A:A,0),0),0)</f>
        <v>21915.671659384057</v>
      </c>
      <c r="K104" s="444">
        <f t="shared" ca="1" si="2"/>
        <v>17651.426732349493</v>
      </c>
      <c r="L104" s="444">
        <f t="shared" ca="1" si="3"/>
        <v>4253993.8424962275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4253993.8424962275</v>
      </c>
      <c r="J105" s="444">
        <f t="array" ref="J105">IFERROR(INDEX('Retirement Calculator'!K:K,MATCH('Lorri 401b'!N105,'Retirement Calculator'!A:A,0),0),0)</f>
        <v>20171.771259384055</v>
      </c>
      <c r="K105" s="444">
        <f t="shared" ca="1" si="2"/>
        <v>17640.92529682018</v>
      </c>
      <c r="L105" s="444">
        <f t="shared" ca="1" si="3"/>
        <v>4251462.996533663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4251462.996533663</v>
      </c>
      <c r="J106" s="444">
        <f t="array" ref="J106">IFERROR(INDEX('Retirement Calculator'!K:K,MATCH('Lorri 401b'!N106,'Retirement Calculator'!A:A,0),0),0)</f>
        <v>20171.771259384055</v>
      </c>
      <c r="K106" s="444">
        <f t="shared" ca="1" si="2"/>
        <v>17630.380105309494</v>
      </c>
      <c r="L106" s="444">
        <f t="shared" ca="1" si="3"/>
        <v>4248921.605379588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4248921.605379588</v>
      </c>
      <c r="J107" s="444">
        <f t="array" ref="J107">IFERROR(INDEX('Retirement Calculator'!K:K,MATCH('Lorri 401b'!N107,'Retirement Calculator'!A:A,0),0),0)</f>
        <v>20171.771259384055</v>
      </c>
      <c r="K107" s="444">
        <f t="shared" ca="1" si="2"/>
        <v>17619.790975500848</v>
      </c>
      <c r="L107" s="444">
        <f t="shared" ca="1" si="3"/>
        <v>4246369.6250957046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4246369.6250957046</v>
      </c>
      <c r="J108" s="444">
        <f t="array" ref="J108">IFERROR(INDEX('Retirement Calculator'!K:K,MATCH('Lorri 401b'!N108,'Retirement Calculator'!A:A,0),0),0)</f>
        <v>20171.771259384055</v>
      </c>
      <c r="K108" s="444">
        <f t="shared" ca="1" si="2"/>
        <v>17609.157724318</v>
      </c>
      <c r="L108" s="444">
        <f t="shared" ca="1" si="3"/>
        <v>4243807.0115606384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4243807.0115606384</v>
      </c>
      <c r="J109" s="444">
        <f t="array" ref="J109">IFERROR(INDEX('Retirement Calculator'!K:K,MATCH('Lorri 401b'!N109,'Retirement Calculator'!A:A,0),0),0)</f>
        <v>20171.771259384055</v>
      </c>
      <c r="K109" s="444">
        <f t="shared" ca="1" si="2"/>
        <v>17598.480167921891</v>
      </c>
      <c r="L109" s="444">
        <f t="shared" ca="1" si="3"/>
        <v>4241233.7204691758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4241233.7204691758</v>
      </c>
      <c r="J110" s="444">
        <f t="array" ref="J110">IFERROR(INDEX('Retirement Calculator'!K:K,MATCH('Lorri 401b'!N110,'Retirement Calculator'!A:A,0),0),0)</f>
        <v>20171.771259384055</v>
      </c>
      <c r="K110" s="444">
        <f t="shared" ca="1" si="2"/>
        <v>17587.758121707466</v>
      </c>
      <c r="L110" s="444">
        <f t="shared" ca="1" si="3"/>
        <v>4238649.7073314991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4238649.7073314991</v>
      </c>
      <c r="J111" s="444">
        <f t="array" ref="J111">IFERROR(INDEX('Retirement Calculator'!K:K,MATCH('Lorri 401b'!N111,'Retirement Calculator'!A:A,0),0),0)</f>
        <v>20171.771259384055</v>
      </c>
      <c r="K111" s="444">
        <f t="shared" ca="1" si="2"/>
        <v>17576.991400300478</v>
      </c>
      <c r="L111" s="444">
        <f t="shared" ca="1" si="3"/>
        <v>4236054.9274724154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4236054.9274724154</v>
      </c>
      <c r="J112" s="444">
        <f t="array" ref="J112">IFERROR(INDEX('Retirement Calculator'!K:K,MATCH('Lorri 401b'!N112,'Retirement Calculator'!A:A,0),0),0)</f>
        <v>20171.771259384055</v>
      </c>
      <c r="K112" s="444">
        <f t="shared" ca="1" si="2"/>
        <v>17566.179817554297</v>
      </c>
      <c r="L112" s="444">
        <f t="shared" ca="1" si="3"/>
        <v>4233449.3360305857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4233449.3360305857</v>
      </c>
      <c r="J113" s="444">
        <f t="array" ref="J113">IFERROR(INDEX('Retirement Calculator'!K:K,MATCH('Lorri 401b'!N113,'Retirement Calculator'!A:A,0),0),0)</f>
        <v>20171.771259384055</v>
      </c>
      <c r="K113" s="444">
        <f t="shared" ca="1" si="2"/>
        <v>17555.323186546673</v>
      </c>
      <c r="L113" s="444">
        <f t="shared" ca="1" si="3"/>
        <v>4230832.887957748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4230832.887957748</v>
      </c>
      <c r="J114" s="444">
        <f t="array" ref="J114">IFERROR(INDEX('Retirement Calculator'!K:K,MATCH('Lorri 401b'!N114,'Retirement Calculator'!A:A,0),0),0)</f>
        <v>20171.771259384055</v>
      </c>
      <c r="K114" s="444">
        <f t="shared" ca="1" si="2"/>
        <v>17544.421319576515</v>
      </c>
      <c r="L114" s="444">
        <f t="shared" ca="1" si="3"/>
        <v>4228205.5380179407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4228205.5380179407</v>
      </c>
      <c r="J115" s="444">
        <f t="array" ref="J115">IFERROR(INDEX('Retirement Calculator'!K:K,MATCH('Lorri 401b'!N115,'Retirement Calculator'!A:A,0),0),0)</f>
        <v>20171.771259384055</v>
      </c>
      <c r="K115" s="444">
        <f t="shared" ca="1" si="2"/>
        <v>17533.47402816065</v>
      </c>
      <c r="L115" s="444">
        <f t="shared" ca="1" si="3"/>
        <v>4225567.2407867173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4225567.2407867173</v>
      </c>
      <c r="J116" s="444">
        <f t="array" ref="J116">IFERROR(INDEX('Retirement Calculator'!K:K,MATCH('Lorri 401b'!N116,'Retirement Calculator'!A:A,0),0),0)</f>
        <v>20171.771259384055</v>
      </c>
      <c r="K116" s="444">
        <f t="shared" ca="1" si="2"/>
        <v>17522.481123030553</v>
      </c>
      <c r="L116" s="444">
        <f t="shared" ca="1" si="3"/>
        <v>4222917.9506503632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4222917.9506503632</v>
      </c>
      <c r="J117" s="444">
        <f t="array" ref="J117">IFERROR(INDEX('Retirement Calculator'!K:K,MATCH('Lorri 401b'!N117,'Retirement Calculator'!A:A,0),0),0)</f>
        <v>20171.771259384055</v>
      </c>
      <c r="K117" s="444">
        <f t="shared" ca="1" si="2"/>
        <v>17511.44241412908</v>
      </c>
      <c r="L117" s="444">
        <f t="shared" ca="1" si="3"/>
        <v>4220257.6218051082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4220257.6218051082</v>
      </c>
      <c r="J118" s="444">
        <f t="array" ref="J118">IFERROR(INDEX('Retirement Calculator'!K:K,MATCH('Lorri 401b'!N118,'Retirement Calculator'!A:A,0),0),0)</f>
        <v>20171.771259384055</v>
      </c>
      <c r="K118" s="444">
        <f t="shared" ca="1" si="2"/>
        <v>17500.357710607183</v>
      </c>
      <c r="L118" s="444">
        <f t="shared" ca="1" si="3"/>
        <v>4217586.2082563313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4217586.2082563313</v>
      </c>
      <c r="J119" s="444">
        <f t="array" ref="J119">IFERROR(INDEX('Retirement Calculator'!K:K,MATCH('Lorri 401b'!N119,'Retirement Calculator'!A:A,0),0),0)</f>
        <v>20171.771259384055</v>
      </c>
      <c r="K119" s="444">
        <f t="shared" ca="1" si="2"/>
        <v>17489.226820820611</v>
      </c>
      <c r="L119" s="444">
        <f t="shared" ca="1" si="3"/>
        <v>4214903.663817768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4214903.663817768</v>
      </c>
      <c r="J120" s="444">
        <f t="array" ref="J120">IFERROR(INDEX('Retirement Calculator'!K:K,MATCH('Lorri 401b'!N120,'Retirement Calculator'!A:A,0),0),0)</f>
        <v>20171.771259384055</v>
      </c>
      <c r="K120" s="444">
        <f t="shared" ca="1" si="2"/>
        <v>17478.0495523266</v>
      </c>
      <c r="L120" s="444">
        <f t="shared" ca="1" si="3"/>
        <v>4212209.9421107108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4212209.9421107108</v>
      </c>
      <c r="J121" s="444">
        <f t="array" ref="J121">IFERROR(INDEX('Retirement Calculator'!K:K,MATCH('Lorri 401b'!N121,'Retirement Calculator'!A:A,0),0),0)</f>
        <v>20171.771259384055</v>
      </c>
      <c r="K121" s="444">
        <f t="shared" ca="1" si="2"/>
        <v>17466.82571188053</v>
      </c>
      <c r="L121" s="444">
        <f t="shared" ca="1" si="3"/>
        <v>4209504.9965632074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4209504.9965632074</v>
      </c>
      <c r="J122" s="444">
        <f t="array" ref="J122">IFERROR(INDEX('Retirement Calculator'!K:K,MATCH('Lorri 401b'!N122,'Retirement Calculator'!A:A,0),0),0)</f>
        <v>20171.771259384055</v>
      </c>
      <c r="K122" s="444">
        <f t="shared" ca="1" si="2"/>
        <v>17455.555105432595</v>
      </c>
      <c r="L122" s="444">
        <f t="shared" ca="1" si="3"/>
        <v>4206788.780409256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4206788.780409256</v>
      </c>
      <c r="J123" s="444">
        <f t="array" ref="J123">IFERROR(INDEX('Retirement Calculator'!K:K,MATCH('Lorri 401b'!N123,'Retirement Calculator'!A:A,0),0),0)</f>
        <v>20171.771259384055</v>
      </c>
      <c r="K123" s="444">
        <f t="shared" ca="1" si="2"/>
        <v>17444.237538124467</v>
      </c>
      <c r="L123" s="444">
        <f t="shared" ca="1" si="3"/>
        <v>4204061.2466879962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4204061.2466879962</v>
      </c>
      <c r="J124" s="444">
        <f t="array" ref="J124">IFERROR(INDEX('Retirement Calculator'!K:K,MATCH('Lorri 401b'!N124,'Retirement Calculator'!A:A,0),0),0)</f>
        <v>20171.771259384055</v>
      </c>
      <c r="K124" s="444">
        <f t="shared" ca="1" si="2"/>
        <v>17432.872814285882</v>
      </c>
      <c r="L124" s="444">
        <f t="shared" ca="1" si="3"/>
        <v>4201322.3482428975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4201322.3482428975</v>
      </c>
      <c r="J125" s="444">
        <f t="array" ref="J125">IFERROR(INDEX('Retirement Calculator'!K:K,MATCH('Lorri 401b'!N125,'Retirement Calculator'!A:A,0),0),0)</f>
        <v>20171.771259384055</v>
      </c>
      <c r="K125" s="444">
        <f t="shared" ca="1" si="2"/>
        <v>17421.460737431305</v>
      </c>
      <c r="L125" s="444">
        <f t="shared" ca="1" si="3"/>
        <v>4198572.0377209447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4198572.0377209447</v>
      </c>
      <c r="J126" s="444">
        <f t="array" ref="J126">IFERROR(INDEX('Retirement Calculator'!K:K,MATCH('Lorri 401b'!N126,'Retirement Calculator'!A:A,0),0),0)</f>
        <v>20171.771259384055</v>
      </c>
      <c r="K126" s="444">
        <f t="shared" ca="1" si="2"/>
        <v>17410.0011102565</v>
      </c>
      <c r="L126" s="444">
        <f t="shared" ca="1" si="3"/>
        <v>4195810.2675718172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4195810.2675718172</v>
      </c>
      <c r="J127" s="444">
        <f t="array" ref="J127">IFERROR(INDEX('Retirement Calculator'!K:K,MATCH('Lorri 401b'!N127,'Retirement Calculator'!A:A,0),0),0)</f>
        <v>20171.771259384055</v>
      </c>
      <c r="K127" s="444">
        <f t="shared" ca="1" si="2"/>
        <v>17398.493734635136</v>
      </c>
      <c r="L127" s="444">
        <f t="shared" ca="1" si="3"/>
        <v>4193036.9900470679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4193036.9900470679</v>
      </c>
      <c r="J128" s="444">
        <f t="array" ref="J128">IFERROR(INDEX('Retirement Calculator'!K:K,MATCH('Lorri 401b'!N128,'Retirement Calculator'!A:A,0),0),0)</f>
        <v>20171.771259384055</v>
      </c>
      <c r="K128" s="444">
        <f t="shared" ca="1" si="2"/>
        <v>17386.938411615349</v>
      </c>
      <c r="L128" s="444">
        <f t="shared" ca="1" si="3"/>
        <v>4190252.157199299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4190252.157199299</v>
      </c>
      <c r="J129" s="444">
        <f t="array" ref="J129">IFERROR(INDEX('Retirement Calculator'!K:K,MATCH('Lorri 401b'!N129,'Retirement Calculator'!A:A,0),0),0)</f>
        <v>20171.771259384055</v>
      </c>
      <c r="K129" s="444">
        <f t="shared" ca="1" si="2"/>
        <v>17375.334941416309</v>
      </c>
      <c r="L129" s="444">
        <f t="shared" ca="1" si="3"/>
        <v>4187455.7208813312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4187455.7208813312</v>
      </c>
      <c r="J130" s="444">
        <f t="array" ref="J130">IFERROR(INDEX('Retirement Calculator'!K:K,MATCH('Lorri 401b'!N130,'Retirement Calculator'!A:A,0),0),0)</f>
        <v>20171.771259384055</v>
      </c>
      <c r="K130" s="444">
        <f t="shared" ca="1" si="2"/>
        <v>17363.683123424777</v>
      </c>
      <c r="L130" s="444">
        <f t="shared" ca="1" si="3"/>
        <v>4184647.6327453717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4184647.6327453717</v>
      </c>
      <c r="J131" s="444">
        <f t="array" ref="J131">IFERROR(INDEX('Retirement Calculator'!K:K,MATCH('Lorri 401b'!N131,'Retirement Calculator'!A:A,0),0),0)</f>
        <v>20171.771259384055</v>
      </c>
      <c r="K131" s="444">
        <f t="shared" ca="1" si="2"/>
        <v>17351.982756191614</v>
      </c>
      <c r="L131" s="444">
        <f t="shared" ca="1" si="3"/>
        <v>4181827.8442421788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4181827.8442421788</v>
      </c>
      <c r="J132" s="444">
        <f t="array" ref="J132">IFERROR(INDEX('Retirement Calculator'!K:K,MATCH('Lorri 401b'!N132,'Retirement Calculator'!A:A,0),0),0)</f>
        <v>20171.771259384055</v>
      </c>
      <c r="K132" s="444">
        <f t="shared" ca="1" si="2"/>
        <v>17340.233637428311</v>
      </c>
      <c r="L132" s="444">
        <f t="shared" ca="1" si="3"/>
        <v>4178996.306620223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4178996.306620223</v>
      </c>
      <c r="J133" s="444">
        <f t="array" ref="J133">IFERROR(INDEX('Retirement Calculator'!K:K,MATCH('Lorri 401b'!N133,'Retirement Calculator'!A:A,0),0),0)</f>
        <v>20171.771259384055</v>
      </c>
      <c r="K133" s="444">
        <f t="shared" ca="1" si="2"/>
        <v>17328.435564003496</v>
      </c>
      <c r="L133" s="444">
        <f t="shared" ca="1" si="3"/>
        <v>4176152.9709248422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4176152.9709248422</v>
      </c>
      <c r="J134" s="444">
        <f t="array" ref="J134">IFERROR(INDEX('Retirement Calculator'!K:K,MATCH('Lorri 401b'!N134,'Retirement Calculator'!A:A,0),0),0)</f>
        <v>20171.771259384055</v>
      </c>
      <c r="K134" s="444">
        <f t="shared" ca="1" si="2"/>
        <v>17316.588331939405</v>
      </c>
      <c r="L134" s="444">
        <f t="shared" ca="1" si="3"/>
        <v>4173297.7879973971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4173297.7879973971</v>
      </c>
      <c r="J135" s="444">
        <f t="array" ref="J135">IFERROR(INDEX('Retirement Calculator'!K:K,MATCH('Lorri 401b'!N135,'Retirement Calculator'!A:A,0),0),0)</f>
        <v>20171.771259384055</v>
      </c>
      <c r="K135" s="444">
        <f t="shared" ca="1" si="2"/>
        <v>17304.691736408389</v>
      </c>
      <c r="L135" s="444">
        <f t="shared" ca="1" si="3"/>
        <v>4170430.7084744214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4170430.7084744214</v>
      </c>
      <c r="J136" s="444">
        <f t="array" ref="J136">IFERROR(INDEX('Retirement Calculator'!K:K,MATCH('Lorri 401b'!N136,'Retirement Calculator'!A:A,0),0),0)</f>
        <v>20171.771259384055</v>
      </c>
      <c r="K136" s="444">
        <f t="shared" ca="1" si="2"/>
        <v>17292.74557172932</v>
      </c>
      <c r="L136" s="444">
        <f t="shared" ca="1" si="3"/>
        <v>4167551.6827867664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4167551.6827867664</v>
      </c>
      <c r="J137" s="444">
        <f t="array" ref="J137">IFERROR(INDEX('Retirement Calculator'!K:K,MATCH('Lorri 401b'!N137,'Retirement Calculator'!A:A,0),0),0)</f>
        <v>20171.771259384055</v>
      </c>
      <c r="K137" s="444">
        <f t="shared" ca="1" si="2"/>
        <v>17280.749631364091</v>
      </c>
      <c r="L137" s="444">
        <f t="shared" ca="1" si="3"/>
        <v>4164660.6611587461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4164660.6611587461</v>
      </c>
      <c r="J138" s="444">
        <f t="array" ref="J138">IFERROR(INDEX('Retirement Calculator'!K:K,MATCH('Lorri 401b'!N138,'Retirement Calculator'!A:A,0),0),0)</f>
        <v>20171.771259384055</v>
      </c>
      <c r="K138" s="444">
        <f t="shared" ca="1" si="2"/>
        <v>17268.703707914006</v>
      </c>
      <c r="L138" s="444">
        <f t="shared" ca="1" si="3"/>
        <v>4161757.5936072757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4161757.5936072757</v>
      </c>
      <c r="J139" s="444">
        <f t="array" ref="J139">IFERROR(INDEX('Retirement Calculator'!K:K,MATCH('Lorri 401b'!N139,'Retirement Calculator'!A:A,0),0),0)</f>
        <v>20171.771259384055</v>
      </c>
      <c r="K139" s="444">
        <f t="shared" ca="1" si="2"/>
        <v>17256.607593116216</v>
      </c>
      <c r="L139" s="444">
        <f t="shared" ca="1" si="3"/>
        <v>4158842.4299410079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4158842.4299410079</v>
      </c>
      <c r="J140" s="444">
        <f t="array" ref="J140">IFERROR(INDEX('Retirement Calculator'!K:K,MATCH('Lorri 401b'!N140,'Retirement Calculator'!A:A,0),0),0)</f>
        <v>20171.771259384055</v>
      </c>
      <c r="K140" s="444">
        <f t="shared" ca="1" si="2"/>
        <v>17244.4610778401</v>
      </c>
      <c r="L140" s="444">
        <f t="shared" ca="1" si="3"/>
        <v>4155915.1197594637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4155915.1197594637</v>
      </c>
      <c r="J141" s="444">
        <f t="array" ref="J141">IFERROR(INDEX('Retirement Calculator'!K:K,MATCH('Lorri 401b'!N141,'Retirement Calculator'!A:A,0),0),0)</f>
        <v>20171.771259384055</v>
      </c>
      <c r="K141" s="444">
        <f t="shared" ca="1" si="2"/>
        <v>17232.263952083664</v>
      </c>
      <c r="L141" s="444">
        <f t="shared" ca="1" si="3"/>
        <v>4152975.6124521634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4152975.6124521634</v>
      </c>
      <c r="J142" s="444">
        <f t="array" ref="J142">IFERROR(INDEX('Retirement Calculator'!K:K,MATCH('Lorri 401b'!N142,'Retirement Calculator'!A:A,0),0),0)</f>
        <v>20171.771259384055</v>
      </c>
      <c r="K142" s="444">
        <f t="shared" ca="1" si="2"/>
        <v>17220.016004969915</v>
      </c>
      <c r="L142" s="444">
        <f t="shared" ca="1" si="3"/>
        <v>4150023.857197749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4150023.857197749</v>
      </c>
      <c r="J143" s="444">
        <f t="array" ref="J143">IFERROR(INDEX('Retirement Calculator'!K:K,MATCH('Lorri 401b'!N143,'Retirement Calculator'!A:A,0),0),0)</f>
        <v>20171.771259384055</v>
      </c>
      <c r="K143" s="444">
        <f t="shared" ca="1" si="2"/>
        <v>17207.717024743186</v>
      </c>
      <c r="L143" s="444">
        <f t="shared" ca="1" si="3"/>
        <v>4147059.8029631078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4147059.8029631078</v>
      </c>
      <c r="J144" s="444">
        <f t="array" ref="J144">IFERROR(INDEX('Retirement Calculator'!K:K,MATCH('Lorri 401b'!N144,'Retirement Calculator'!A:A,0),0),0)</f>
        <v>20171.771259384055</v>
      </c>
      <c r="K144" s="444">
        <f t="shared" ca="1" si="2"/>
        <v>17195.366798765517</v>
      </c>
      <c r="L144" s="444">
        <f t="shared" ca="1" si="3"/>
        <v>4144083.3985024891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4144083.3985024891</v>
      </c>
      <c r="J145" s="444">
        <f t="array" ref="J145">IFERROR(INDEX('Retirement Calculator'!K:K,MATCH('Lorri 401b'!N145,'Retirement Calculator'!A:A,0),0),0)</f>
        <v>20171.771259384055</v>
      </c>
      <c r="K145" s="444">
        <f t="shared" ca="1" si="2"/>
        <v>17182.965113512935</v>
      </c>
      <c r="L145" s="444">
        <f t="shared" ca="1" si="3"/>
        <v>4141094.5923566176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4141094.5923566176</v>
      </c>
      <c r="J146" s="444">
        <f t="array" ref="J146">IFERROR(INDEX('Retirement Calculator'!K:K,MATCH('Lorri 401b'!N146,'Retirement Calculator'!A:A,0),0),0)</f>
        <v>20171.771259384055</v>
      </c>
      <c r="K146" s="444">
        <f t="shared" ca="1" si="2"/>
        <v>17170.511754571806</v>
      </c>
      <c r="L146" s="444">
        <f t="shared" ca="1" si="3"/>
        <v>4138093.3328518053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4138093.3328518053</v>
      </c>
      <c r="J147" s="444">
        <f t="array" ref="J147">IFERROR(INDEX('Retirement Calculator'!K:K,MATCH('Lorri 401b'!N147,'Retirement Calculator'!A:A,0),0),0)</f>
        <v>20171.771259384055</v>
      </c>
      <c r="K147" s="444">
        <f t="shared" ca="1" si="2"/>
        <v>17158.006506635087</v>
      </c>
      <c r="L147" s="444">
        <f t="shared" ca="1" si="3"/>
        <v>4135079.5680990559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4135079.5680990559</v>
      </c>
      <c r="J148" s="444">
        <f t="array" ref="J148">IFERROR(INDEX('Retirement Calculator'!K:K,MATCH('Lorri 401b'!N148,'Retirement Calculator'!A:A,0),0),0)</f>
        <v>20171.771259384055</v>
      </c>
      <c r="K148" s="444">
        <f t="shared" ca="1" si="2"/>
        <v>17145.44915349863</v>
      </c>
      <c r="L148" s="444">
        <f t="shared" ca="1" si="3"/>
        <v>4132053.2459931704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4132053.2459931704</v>
      </c>
      <c r="J149" s="444">
        <f t="array" ref="J149">IFERROR(INDEX('Retirement Calculator'!K:K,MATCH('Lorri 401b'!N149,'Retirement Calculator'!A:A,0),0),0)</f>
        <v>20171.771259384055</v>
      </c>
      <c r="K149" s="444">
        <f t="shared" ca="1" si="2"/>
        <v>17132.839478057445</v>
      </c>
      <c r="L149" s="444">
        <f t="shared" ca="1" si="3"/>
        <v>4129014.3142118435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4129014.3142118435</v>
      </c>
      <c r="J150" s="444">
        <f t="array" ref="J150">IFERROR(INDEX('Retirement Calculator'!K:K,MATCH('Lorri 401b'!N150,'Retirement Calculator'!A:A,0),0),0)</f>
        <v>20171.771259384055</v>
      </c>
      <c r="K150" s="444">
        <f t="shared" ca="1" si="2"/>
        <v>17120.177262301913</v>
      </c>
      <c r="L150" s="444">
        <f t="shared" ca="1" si="3"/>
        <v>4125962.7202147613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4125962.7202147613</v>
      </c>
      <c r="J151" s="444">
        <f t="array" ref="J151">IFERROR(INDEX('Retirement Calculator'!K:K,MATCH('Lorri 401b'!N151,'Retirement Calculator'!A:A,0),0),0)</f>
        <v>20171.771259384055</v>
      </c>
      <c r="K151" s="444">
        <f t="shared" ca="1" si="2"/>
        <v>17107.462287314072</v>
      </c>
      <c r="L151" s="444">
        <f t="shared" ca="1" si="3"/>
        <v>4122898.4112426913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4122898.4112426913</v>
      </c>
      <c r="J152" s="444">
        <f t="array" ref="J152">IFERROR(INDEX('Retirement Calculator'!K:K,MATCH('Lorri 401b'!N152,'Retirement Calculator'!A:A,0),0),0)</f>
        <v>20171.771259384055</v>
      </c>
      <c r="K152" s="444">
        <f t="shared" ca="1" si="2"/>
        <v>17094.694333263778</v>
      </c>
      <c r="L152" s="444">
        <f t="shared" ca="1" si="3"/>
        <v>4119821.3343165708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4119821.3343165708</v>
      </c>
      <c r="J153" s="444">
        <f t="array" ref="J153">IFERROR(INDEX('Retirement Calculator'!K:K,MATCH('Lorri 401b'!N153,'Retirement Calculator'!A:A,0),0),0)</f>
        <v>20171.771259384055</v>
      </c>
      <c r="K153" s="444">
        <f t="shared" ca="1" si="2"/>
        <v>17081.873179404945</v>
      </c>
      <c r="L153" s="444">
        <f t="shared" ca="1" si="3"/>
        <v>4116731.4362365915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4116731.4362365915</v>
      </c>
      <c r="J154" s="444">
        <f t="array" ref="J154">IFERROR(INDEX('Retirement Calculator'!K:K,MATCH('Lorri 401b'!N154,'Retirement Calculator'!A:A,0),0),0)</f>
        <v>20171.771259384055</v>
      </c>
      <c r="K154" s="444">
        <f t="shared" ca="1" si="2"/>
        <v>17068.998604071698</v>
      </c>
      <c r="L154" s="444">
        <f t="shared" ca="1" si="3"/>
        <v>4113628.6635812791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4113628.6635812791</v>
      </c>
      <c r="J155" s="444">
        <f t="array" ref="J155">IFERROR(INDEX('Retirement Calculator'!K:K,MATCH('Lorri 401b'!N155,'Retirement Calculator'!A:A,0),0),0)</f>
        <v>20171.771259384055</v>
      </c>
      <c r="K155" s="444">
        <f t="shared" ca="1" si="2"/>
        <v>17056.07038467456</v>
      </c>
      <c r="L155" s="444">
        <f t="shared" ca="1" si="3"/>
        <v>4110512.9627065696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4110512.9627065696</v>
      </c>
      <c r="J156" s="444">
        <f t="array" ref="J156">IFERROR(INDEX('Retirement Calculator'!K:K,MATCH('Lorri 401b'!N156,'Retirement Calculator'!A:A,0),0),0)</f>
        <v>20171.771259384055</v>
      </c>
      <c r="K156" s="444">
        <f t="shared" ca="1" si="2"/>
        <v>17043.088297696606</v>
      </c>
      <c r="L156" s="444">
        <f t="shared" ca="1" si="3"/>
        <v>4107384.2797448821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4107384.2797448821</v>
      </c>
      <c r="J157" s="444">
        <f t="array" ref="J157">IFERROR(INDEX('Retirement Calculator'!K:K,MATCH('Lorri 401b'!N157,'Retirement Calculator'!A:A,0),0),0)</f>
        <v>20171.771259384055</v>
      </c>
      <c r="K157" s="444">
        <f t="shared" ca="1" si="2"/>
        <v>17030.052118689575</v>
      </c>
      <c r="L157" s="444">
        <f t="shared" ca="1" si="3"/>
        <v>4104242.5606041877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4104242.5606041877</v>
      </c>
      <c r="J158" s="444">
        <f t="array" ref="J158">IFERROR(INDEX('Retirement Calculator'!K:K,MATCH('Lorri 401b'!N158,'Retirement Calculator'!A:A,0),0),0)</f>
        <v>20171.771259384055</v>
      </c>
      <c r="K158" s="444">
        <f t="shared" ca="1" si="2"/>
        <v>17016.961622270013</v>
      </c>
      <c r="L158" s="444">
        <f t="shared" ca="1" si="3"/>
        <v>4101087.7509670733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4101087.7509670733</v>
      </c>
      <c r="J159" s="444">
        <f t="array" ref="J159">IFERROR(INDEX('Retirement Calculator'!K:K,MATCH('Lorri 401b'!N159,'Retirement Calculator'!A:A,0),0),0)</f>
        <v>20171.771259384055</v>
      </c>
      <c r="K159" s="444">
        <f t="shared" ca="1" si="2"/>
        <v>17003.816582115371</v>
      </c>
      <c r="L159" s="444">
        <f t="shared" ca="1" si="3"/>
        <v>4097919.7962898044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4097919.7962898044</v>
      </c>
      <c r="J160" s="444">
        <f t="array" ref="J160">IFERROR(INDEX('Retirement Calculator'!K:K,MATCH('Lorri 401b'!N160,'Retirement Calculator'!A:A,0),0),0)</f>
        <v>20171.771259384055</v>
      </c>
      <c r="K160" s="444">
        <f t="shared" ca="1" si="2"/>
        <v>16990.616770960085</v>
      </c>
      <c r="L160" s="444">
        <f t="shared" ca="1" si="3"/>
        <v>4094738.6418013801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4094738.6418013801</v>
      </c>
      <c r="J161" s="444">
        <f t="array" ref="J161">IFERROR(INDEX('Retirement Calculator'!K:K,MATCH('Lorri 401b'!N161,'Retirement Calculator'!A:A,0),0),0)</f>
        <v>20171.771259384055</v>
      </c>
      <c r="K161" s="444">
        <f t="shared" ca="1" si="2"/>
        <v>16977.361960591646</v>
      </c>
      <c r="L161" s="444">
        <f t="shared" ca="1" si="3"/>
        <v>4091544.2325025876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4091544.2325025876</v>
      </c>
      <c r="J162" s="444">
        <f t="array" ref="J162">IFERROR(INDEX('Retirement Calculator'!K:K,MATCH('Lorri 401b'!N162,'Retirement Calculator'!A:A,0),0),0)</f>
        <v>20171.771259384055</v>
      </c>
      <c r="K162" s="444">
        <f t="shared" ca="1" si="2"/>
        <v>16964.05192184668</v>
      </c>
      <c r="L162" s="444">
        <f t="shared" ca="1" si="3"/>
        <v>4088336.5131650502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4088336.5131650502</v>
      </c>
      <c r="J163" s="444">
        <f t="array" ref="J163">IFERROR(INDEX('Retirement Calculator'!K:K,MATCH('Lorri 401b'!N163,'Retirement Calculator'!A:A,0),0),0)</f>
        <v>20171.771259384055</v>
      </c>
      <c r="K163" s="444">
        <f t="shared" ca="1" si="2"/>
        <v>16950.686424606938</v>
      </c>
      <c r="L163" s="444">
        <f t="shared" ca="1" si="3"/>
        <v>4085115.4283302729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4085115.4283302729</v>
      </c>
      <c r="J164" s="444">
        <f t="array" ref="J164">IFERROR(INDEX('Retirement Calculator'!K:K,MATCH('Lorri 401b'!N164,'Retirement Calculator'!A:A,0),0),0)</f>
        <v>20171.771259384055</v>
      </c>
      <c r="K164" s="444">
        <f t="shared" ca="1" si="2"/>
        <v>16937.265237795371</v>
      </c>
      <c r="L164" s="444">
        <f t="shared" ca="1" si="3"/>
        <v>4081880.9223086839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4081880.9223086839</v>
      </c>
      <c r="J165" s="444">
        <f t="array" ref="J165">IFERROR(INDEX('Retirement Calculator'!K:K,MATCH('Lorri 401b'!N165,'Retirement Calculator'!A:A,0),0),0)</f>
        <v>20171.771259384055</v>
      </c>
      <c r="K165" s="444">
        <f t="shared" ca="1" si="2"/>
        <v>16923.788129372078</v>
      </c>
      <c r="L165" s="444">
        <f t="shared" ca="1" si="3"/>
        <v>4078632.9391786717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4078632.9391786717</v>
      </c>
      <c r="J166" s="444">
        <f t="array" ref="J166">IFERROR(INDEX('Retirement Calculator'!K:K,MATCH('Lorri 401b'!N166,'Retirement Calculator'!A:A,0),0),0)</f>
        <v>20171.771259384055</v>
      </c>
      <c r="K166" s="444">
        <f t="shared" ca="1" si="2"/>
        <v>16910.254866330364</v>
      </c>
      <c r="L166" s="444">
        <f t="shared" ca="1" si="3"/>
        <v>4075371.4227856179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4075371.4227856179</v>
      </c>
      <c r="J167" s="444">
        <f t="array" ref="J167">IFERROR(INDEX('Retirement Calculator'!K:K,MATCH('Lorri 401b'!N167,'Retirement Calculator'!A:A,0),0),0)</f>
        <v>20171.771259384055</v>
      </c>
      <c r="K167" s="444">
        <f t="shared" ca="1" si="2"/>
        <v>16896.665214692639</v>
      </c>
      <c r="L167" s="444">
        <f t="shared" ca="1" si="3"/>
        <v>4072096.3167409264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4072096.3167409264</v>
      </c>
      <c r="J168" s="444">
        <f t="array" ref="J168">IFERROR(INDEX('Retirement Calculator'!K:K,MATCH('Lorri 401b'!N168,'Retirement Calculator'!A:A,0),0),0)</f>
        <v>20171.771259384055</v>
      </c>
      <c r="K168" s="444">
        <f t="shared" ca="1" si="2"/>
        <v>16883.018939506426</v>
      </c>
      <c r="L168" s="444">
        <f t="shared" ca="1" si="3"/>
        <v>4068807.5644210484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4068807.5644210484</v>
      </c>
      <c r="J169" s="444">
        <f t="array" ref="J169">IFERROR(INDEX('Retirement Calculator'!K:K,MATCH('Lorri 401b'!N169,'Retirement Calculator'!A:A,0),0),0)</f>
        <v>20171.771259384055</v>
      </c>
      <c r="K169" s="444">
        <f t="shared" ca="1" si="2"/>
        <v>16869.315804840266</v>
      </c>
      <c r="L169" s="444">
        <f t="shared" ca="1" si="3"/>
        <v>4065505.1089665042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4065505.1089665042</v>
      </c>
      <c r="J170" s="444">
        <f t="array" ref="J170">IFERROR(INDEX('Retirement Calculator'!K:K,MATCH('Lorri 401b'!N170,'Retirement Calculator'!A:A,0),0),0)</f>
        <v>20171.771259384055</v>
      </c>
      <c r="K170" s="444">
        <f t="shared" ca="1" si="2"/>
        <v>16855.555573779668</v>
      </c>
      <c r="L170" s="444">
        <f t="shared" ca="1" si="3"/>
        <v>4062188.8932808996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4062188.8932808996</v>
      </c>
      <c r="J171" s="444">
        <f t="array" ref="J171">IFERROR(INDEX('Retirement Calculator'!K:K,MATCH('Lorri 401b'!N171,'Retirement Calculator'!A:A,0),0),0)</f>
        <v>20171.771259384055</v>
      </c>
      <c r="K171" s="444">
        <f t="shared" ca="1" si="2"/>
        <v>16841.738008422981</v>
      </c>
      <c r="L171" s="444">
        <f t="shared" ca="1" si="3"/>
        <v>4058858.8600299382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4058858.8600299382</v>
      </c>
      <c r="J172" s="444">
        <f t="array" ref="J172">IFERROR(INDEX('Retirement Calculator'!K:K,MATCH('Lorri 401b'!N172,'Retirement Calculator'!A:A,0),0),0)</f>
        <v>20171.771259384055</v>
      </c>
      <c r="K172" s="444">
        <f t="shared" ca="1" si="2"/>
        <v>16827.862869877306</v>
      </c>
      <c r="L172" s="444">
        <f t="shared" ca="1" si="3"/>
        <v>4055514.9516404313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4055514.9516404313</v>
      </c>
      <c r="J173" s="444">
        <f t="array" ref="J173">IFERROR(INDEX('Retirement Calculator'!K:K,MATCH('Lorri 401b'!N173,'Retirement Calculator'!A:A,0),0),0)</f>
        <v>20171.771259384055</v>
      </c>
      <c r="K173" s="444">
        <f t="shared" ca="1" si="2"/>
        <v>16813.929918254362</v>
      </c>
      <c r="L173" s="444">
        <f t="shared" ca="1" si="3"/>
        <v>4052157.1102993013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4052157.1102993013</v>
      </c>
      <c r="J174" s="444">
        <f t="array" ref="J174">IFERROR(INDEX('Retirement Calculator'!K:K,MATCH('Lorri 401b'!N174,'Retirement Calculator'!A:A,0),0),0)</f>
        <v>20171.771259384055</v>
      </c>
      <c r="K174" s="444">
        <f t="shared" ca="1" si="2"/>
        <v>16799.938912666323</v>
      </c>
      <c r="L174" s="444">
        <f t="shared" ca="1" si="3"/>
        <v>4048785.2779525835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4048785.2779525835</v>
      </c>
      <c r="J175" s="444">
        <f t="array" ref="J175">IFERROR(INDEX('Retirement Calculator'!K:K,MATCH('Lorri 401b'!N175,'Retirement Calculator'!A:A,0),0),0)</f>
        <v>20171.771259384055</v>
      </c>
      <c r="K175" s="444">
        <f t="shared" ca="1" si="2"/>
        <v>16785.889611221664</v>
      </c>
      <c r="L175" s="444">
        <f t="shared" ca="1" si="3"/>
        <v>4045399.3963044211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4045399.3963044211</v>
      </c>
      <c r="J176" s="444">
        <f t="array" ref="J176">IFERROR(INDEX('Retirement Calculator'!K:K,MATCH('Lorri 401b'!N176,'Retirement Calculator'!A:A,0),0),0)</f>
        <v>20171.771259384055</v>
      </c>
      <c r="K176" s="444">
        <f t="shared" ca="1" si="2"/>
        <v>16771.781771020986</v>
      </c>
      <c r="L176" s="444">
        <f t="shared" ca="1" si="3"/>
        <v>4041999.4068160579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4041999.4068160579</v>
      </c>
      <c r="J177" s="444">
        <f t="array" ref="J177">IFERROR(INDEX('Retirement Calculator'!K:K,MATCH('Lorri 401b'!N177,'Retirement Calculator'!A:A,0),0),0)</f>
        <v>20171.771259384055</v>
      </c>
      <c r="K177" s="444">
        <f t="shared" ca="1" si="2"/>
        <v>16757.615148152803</v>
      </c>
      <c r="L177" s="444">
        <f t="shared" ca="1" si="3"/>
        <v>4038585.2507048263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4038585.2507048263</v>
      </c>
      <c r="J178" s="444">
        <f t="array" ref="J178">IFERROR(INDEX('Retirement Calculator'!K:K,MATCH('Lorri 401b'!N178,'Retirement Calculator'!A:A,0),0),0)</f>
        <v>20171.771259384055</v>
      </c>
      <c r="K178" s="444">
        <f t="shared" ca="1" si="2"/>
        <v>16743.389497689343</v>
      </c>
      <c r="L178" s="444">
        <f t="shared" ca="1" si="3"/>
        <v>4035156.8689431315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4035156.8689431315</v>
      </c>
      <c r="J179" s="444">
        <f t="array" ref="J179">IFERROR(INDEX('Retirement Calculator'!K:K,MATCH('Lorri 401b'!N179,'Retirement Calculator'!A:A,0),0),0)</f>
        <v>20171.771259384055</v>
      </c>
      <c r="K179" s="444">
        <f t="shared" ca="1" si="2"/>
        <v>16729.104573682278</v>
      </c>
      <c r="L179" s="444">
        <f t="shared" ca="1" si="3"/>
        <v>4031714.2022574297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4031714.2022574297</v>
      </c>
      <c r="J180" s="444">
        <f t="array" ref="J180">IFERROR(INDEX('Retirement Calculator'!K:K,MATCH('Lorri 401b'!N180,'Retirement Calculator'!A:A,0),0),0)</f>
        <v>20171.771259384055</v>
      </c>
      <c r="K180" s="444">
        <f t="shared" ca="1" si="2"/>
        <v>16714.76012915852</v>
      </c>
      <c r="L180" s="444">
        <f t="shared" ca="1" si="3"/>
        <v>4028257.1911272039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4028257.1911272039</v>
      </c>
      <c r="J181" s="444">
        <f t="array" ref="J181">IFERROR(INDEX('Retirement Calculator'!K:K,MATCH('Lorri 401b'!N181,'Retirement Calculator'!A:A,0),0),0)</f>
        <v>20171.771259384055</v>
      </c>
      <c r="K181" s="444">
        <f t="shared" ca="1" si="2"/>
        <v>16700.355916115914</v>
      </c>
      <c r="L181" s="444">
        <f t="shared" ca="1" si="3"/>
        <v>4024785.7757839356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4024785.7757839356</v>
      </c>
      <c r="J182" s="444">
        <f t="array" ref="J182">IFERROR(INDEX('Retirement Calculator'!K:K,MATCH('Lorri 401b'!N182,'Retirement Calculator'!A:A,0),0),0)</f>
        <v>20171.771259384055</v>
      </c>
      <c r="K182" s="444">
        <f t="shared" ca="1" si="2"/>
        <v>16685.891685518964</v>
      </c>
      <c r="L182" s="444">
        <f t="shared" ca="1" si="3"/>
        <v>4021299.8962100702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4021299.8962100702</v>
      </c>
      <c r="J183" s="444">
        <f t="array" ref="J183">IFERROR(INDEX('Retirement Calculator'!K:K,MATCH('Lorri 401b'!N183,'Retirement Calculator'!A:A,0),0),0)</f>
        <v>20171.771259384055</v>
      </c>
      <c r="K183" s="444">
        <f t="shared" ca="1" si="2"/>
        <v>16671.367187294523</v>
      </c>
      <c r="L183" s="444">
        <f t="shared" ca="1" si="3"/>
        <v>4017799.4921379806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4017799.4921379806</v>
      </c>
      <c r="J184" s="444">
        <f t="array" ref="J184">IFERROR(INDEX('Retirement Calculator'!K:K,MATCH('Lorri 401b'!N184,'Retirement Calculator'!A:A,0),0),0)</f>
        <v>20171.771259384055</v>
      </c>
      <c r="K184" s="444">
        <f t="shared" ca="1" si="2"/>
        <v>16656.782170327482</v>
      </c>
      <c r="L184" s="444">
        <f t="shared" ca="1" si="3"/>
        <v>4014284.5030489238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4014284.5030489238</v>
      </c>
      <c r="J185" s="444">
        <f t="array" ref="J185">IFERROR(INDEX('Retirement Calculator'!K:K,MATCH('Lorri 401b'!N185,'Retirement Calculator'!A:A,0),0),0)</f>
        <v>20171.771259384055</v>
      </c>
      <c r="K185" s="444">
        <f t="shared" ca="1" si="2"/>
        <v>16642.136382456414</v>
      </c>
      <c r="L185" s="444">
        <f t="shared" ca="1" si="3"/>
        <v>4010754.868171996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4010754.868171996</v>
      </c>
      <c r="J186" s="444">
        <f t="array" ref="J186">IFERROR(INDEX('Retirement Calculator'!K:K,MATCH('Lorri 401b'!N186,'Retirement Calculator'!A:A,0),0),0)</f>
        <v>20171.771259384055</v>
      </c>
      <c r="K186" s="444">
        <f t="shared" ca="1" si="2"/>
        <v>16627.429570469216</v>
      </c>
      <c r="L186" s="444">
        <f t="shared" ca="1" si="3"/>
        <v>4007210.5264830808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4007210.5264830808</v>
      </c>
      <c r="J187" s="444">
        <f t="array" ref="J187">IFERROR(INDEX('Retirement Calculator'!K:K,MATCH('Lorri 401b'!N187,'Retirement Calculator'!A:A,0),0),0)</f>
        <v>20171.771259384055</v>
      </c>
      <c r="K187" s="444">
        <f t="shared" ca="1" si="2"/>
        <v>16612.661480098737</v>
      </c>
      <c r="L187" s="444">
        <f t="shared" ca="1" si="3"/>
        <v>4003651.4167037955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4003651.4167037955</v>
      </c>
      <c r="J188" s="444">
        <f t="array" ref="J188">IFERROR(INDEX('Retirement Calculator'!K:K,MATCH('Lorri 401b'!N188,'Retirement Calculator'!A:A,0),0),0)</f>
        <v>20171.771259384055</v>
      </c>
      <c r="K188" s="444">
        <f t="shared" ca="1" si="2"/>
        <v>16597.831856018383</v>
      </c>
      <c r="L188" s="444">
        <f t="shared" ca="1" si="3"/>
        <v>4000077.4773004297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4000077.4773004297</v>
      </c>
      <c r="J189" s="444">
        <f t="array" ref="J189">IFERROR(INDEX('Retirement Calculator'!K:K,MATCH('Lorri 401b'!N189,'Retirement Calculator'!A:A,0),0),0)</f>
        <v>20171.771259384055</v>
      </c>
      <c r="K189" s="444">
        <f t="shared" ca="1" si="2"/>
        <v>16582.940441837691</v>
      </c>
      <c r="L189" s="444">
        <f t="shared" ca="1" si="3"/>
        <v>3996488.646482883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3996488.646482883</v>
      </c>
      <c r="J190" s="444">
        <f t="array" ref="J190">IFERROR(INDEX('Retirement Calculator'!K:K,MATCH('Lorri 401b'!N190,'Retirement Calculator'!A:A,0),0),0)</f>
        <v>20171.771259384055</v>
      </c>
      <c r="K190" s="444">
        <f t="shared" ca="1" si="2"/>
        <v>16567.98698009791</v>
      </c>
      <c r="L190" s="444">
        <f t="shared" ca="1" si="3"/>
        <v>3992884.8622035966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3992884.8622035966</v>
      </c>
      <c r="J191" s="444">
        <f t="array" ref="J191">IFERROR(INDEX('Retirement Calculator'!K:K,MATCH('Lorri 401b'!N191,'Retirement Calculator'!A:A,0),0),0)</f>
        <v>20171.771259384055</v>
      </c>
      <c r="K191" s="444">
        <f t="shared" ca="1" si="2"/>
        <v>16552.971212267552</v>
      </c>
      <c r="L191" s="444">
        <f t="shared" ca="1" si="3"/>
        <v>3989266.0621564798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3989266.0621564798</v>
      </c>
      <c r="J192" s="444">
        <f t="array" ref="J192">IFERROR(INDEX('Retirement Calculator'!K:K,MATCH('Lorri 401b'!N192,'Retirement Calculator'!A:A,0),0),0)</f>
        <v>20171.771259384055</v>
      </c>
      <c r="K192" s="444">
        <f t="shared" ca="1" si="2"/>
        <v>16537.892878737897</v>
      </c>
      <c r="L192" s="444">
        <f t="shared" ca="1" si="3"/>
        <v>3985632.1837758333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3985632.1837758333</v>
      </c>
      <c r="J193" s="444">
        <f t="array" ref="J193">IFERROR(INDEX('Retirement Calculator'!K:K,MATCH('Lorri 401b'!N193,'Retirement Calculator'!A:A,0),0),0)</f>
        <v>20171.771259384055</v>
      </c>
      <c r="K193" s="444">
        <f t="shared" ca="1" si="2"/>
        <v>16522.751718818537</v>
      </c>
      <c r="L193" s="444">
        <f t="shared" ca="1" si="3"/>
        <v>3981983.1642352678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3981983.1642352678</v>
      </c>
      <c r="J194" s="444">
        <f t="array" ref="J194">IFERROR(INDEX('Retirement Calculator'!K:K,MATCH('Lorri 401b'!N194,'Retirement Calculator'!A:A,0),0),0)</f>
        <v>20171.771259384055</v>
      </c>
      <c r="K194" s="444">
        <f t="shared" ca="1" si="2"/>
        <v>16507.54747073285</v>
      </c>
      <c r="L194" s="444">
        <f t="shared" ca="1" si="3"/>
        <v>3978318.9404466166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3978318.9404466166</v>
      </c>
      <c r="J195" s="444">
        <f t="array" ref="J195">IFERROR(INDEX('Retirement Calculator'!K:K,MATCH('Lorri 401b'!N195,'Retirement Calculator'!A:A,0),0),0)</f>
        <v>20171.771259384055</v>
      </c>
      <c r="K195" s="444">
        <f t="shared" ca="1" si="2"/>
        <v>16492.279871613468</v>
      </c>
      <c r="L195" s="444">
        <f t="shared" ca="1" si="3"/>
        <v>3974639.4490588456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3974639.4490588456</v>
      </c>
      <c r="J196" s="444">
        <f t="array" ref="J196">IFERROR(INDEX('Retirement Calculator'!K:K,MATCH('Lorri 401b'!N196,'Retirement Calculator'!A:A,0),0),0)</f>
        <v>20171.771259384055</v>
      </c>
      <c r="K196" s="444">
        <f t="shared" ca="1" si="2"/>
        <v>16476.948657497756</v>
      </c>
      <c r="L196" s="444">
        <f t="shared" ca="1" si="3"/>
        <v>3970944.6264569592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3970944.6264569592</v>
      </c>
      <c r="J197" s="444">
        <f t="array" ref="J197">IFERROR(INDEX('Retirement Calculator'!K:K,MATCH('Lorri 401b'!N197,'Retirement Calculator'!A:A,0),0),0)</f>
        <v>20171.771259384055</v>
      </c>
      <c r="K197" s="444">
        <f t="shared" ca="1" si="2"/>
        <v>16461.553563323228</v>
      </c>
      <c r="L197" s="444">
        <f t="shared" ca="1" si="3"/>
        <v>3967234.4087608983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3967234.4087608983</v>
      </c>
      <c r="J198" s="444">
        <f t="array" ref="J198">IFERROR(INDEX('Retirement Calculator'!K:K,MATCH('Lorri 401b'!N198,'Retirement Calculator'!A:A,0),0),0)</f>
        <v>20171.771259384055</v>
      </c>
      <c r="K198" s="444">
        <f t="shared" ca="1" si="2"/>
        <v>16446.094322922974</v>
      </c>
      <c r="L198" s="444">
        <f t="shared" ca="1" si="3"/>
        <v>3963508.7318244372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3963508.7318244372</v>
      </c>
      <c r="J199" s="444">
        <f t="array" ref="J199">IFERROR(INDEX('Retirement Calculator'!K:K,MATCH('Lorri 401b'!N199,'Retirement Calculator'!A:A,0),0),0)</f>
        <v>20171.771259384055</v>
      </c>
      <c r="K199" s="444">
        <f t="shared" ca="1" si="2"/>
        <v>16430.570669021057</v>
      </c>
      <c r="L199" s="444">
        <f t="shared" ca="1" si="3"/>
        <v>3959767.5312340739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3959767.5312340739</v>
      </c>
      <c r="J200" s="444">
        <f t="array" ref="J200">IFERROR(INDEX('Retirement Calculator'!K:K,MATCH('Lorri 401b'!N200,'Retirement Calculator'!A:A,0),0),0)</f>
        <v>20171.771259384055</v>
      </c>
      <c r="K200" s="444">
        <f t="shared" ca="1" si="2"/>
        <v>16414.982333227872</v>
      </c>
      <c r="L200" s="444">
        <f t="shared" ca="1" si="3"/>
        <v>3956010.7423079177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3956010.7423079177</v>
      </c>
      <c r="J201" s="444">
        <f t="array" ref="J201">IFERROR(INDEX('Retirement Calculator'!K:K,MATCH('Lorri 401b'!N201,'Retirement Calculator'!A:A,0),0),0)</f>
        <v>20171.771259384055</v>
      </c>
      <c r="K201" s="444">
        <f t="shared" ca="1" si="2"/>
        <v>16399.329046035557</v>
      </c>
      <c r="L201" s="444">
        <f t="shared" ca="1" si="3"/>
        <v>3952238.3000945691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3952238.3000945691</v>
      </c>
      <c r="J202" s="444">
        <f t="array" ref="J202">IFERROR(INDEX('Retirement Calculator'!K:K,MATCH('Lorri 401b'!N202,'Retirement Calculator'!A:A,0),0),0)</f>
        <v>20171.771259384055</v>
      </c>
      <c r="K202" s="444">
        <f t="shared" ca="1" si="2"/>
        <v>16383.61053681327</v>
      </c>
      <c r="L202" s="444">
        <f t="shared" ca="1" si="3"/>
        <v>3948450.1393719981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3948450.1393719981</v>
      </c>
      <c r="J203" s="444">
        <f t="array" ref="J203">IFERROR(INDEX('Retirement Calculator'!K:K,MATCH('Lorri 401b'!N203,'Retirement Calculator'!A:A,0),0),0)</f>
        <v>20171.771259384055</v>
      </c>
      <c r="K203" s="444">
        <f t="shared" ca="1" si="2"/>
        <v>16367.826533802558</v>
      </c>
      <c r="L203" s="444">
        <f t="shared" ca="1" si="3"/>
        <v>3944646.1946464167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3944646.1946464167</v>
      </c>
      <c r="J204" s="444">
        <f t="array" ref="J204">IFERROR(INDEX('Retirement Calculator'!K:K,MATCH('Lorri 401b'!N204,'Retirement Calculator'!A:A,0),0),0)</f>
        <v>20171.771259384055</v>
      </c>
      <c r="K204" s="444">
        <f t="shared" ca="1" si="2"/>
        <v>16351.976764112635</v>
      </c>
      <c r="L204" s="444">
        <f t="shared" ca="1" si="3"/>
        <v>3940826.4001511452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3940826.4001511452</v>
      </c>
      <c r="J205" s="444">
        <f t="array" ref="J205">IFERROR(INDEX('Retirement Calculator'!K:K,MATCH('Lorri 401b'!N205,'Retirement Calculator'!A:A,0),0),0)</f>
        <v>20171.771259384055</v>
      </c>
      <c r="K205" s="444">
        <f t="shared" ca="1" si="2"/>
        <v>16336.060953715671</v>
      </c>
      <c r="L205" s="444">
        <f t="shared" ca="1" si="3"/>
        <v>3936990.6898454768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3936990.6898454768</v>
      </c>
      <c r="J206" s="444">
        <f t="array" ref="J206">IFERROR(INDEX('Retirement Calculator'!K:K,MATCH('Lorri 401b'!N206,'Retirement Calculator'!A:A,0),0),0)</f>
        <v>20171.771259384055</v>
      </c>
      <c r="K206" s="444">
        <f t="shared" ca="1" si="2"/>
        <v>16320.078827442052</v>
      </c>
      <c r="L206" s="444">
        <f t="shared" ca="1" si="3"/>
        <v>3933138.9974135347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3933138.9974135347</v>
      </c>
      <c r="J207" s="444">
        <f t="array" ref="J207">IFERROR(INDEX('Retirement Calculator'!K:K,MATCH('Lorri 401b'!N207,'Retirement Calculator'!A:A,0),0),0)</f>
        <v>20171.771259384055</v>
      </c>
      <c r="K207" s="444">
        <f t="shared" ca="1" si="2"/>
        <v>16304.030108975625</v>
      </c>
      <c r="L207" s="444">
        <f t="shared" ca="1" si="3"/>
        <v>3929271.2562631262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3929271.2562631262</v>
      </c>
      <c r="J208" s="444">
        <f t="array" ref="J208">IFERROR(INDEX('Retirement Calculator'!K:K,MATCH('Lorri 401b'!N208,'Retirement Calculator'!A:A,0),0),0)</f>
        <v>20171.771259384055</v>
      </c>
      <c r="K208" s="444">
        <f t="shared" ca="1" si="2"/>
        <v>16287.914520848924</v>
      </c>
      <c r="L208" s="444">
        <f t="shared" ca="1" si="3"/>
        <v>3925387.3995245909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3925387.3995245909</v>
      </c>
      <c r="J209" s="444">
        <f t="array" ref="J209">IFERROR(INDEX('Retirement Calculator'!K:K,MATCH('Lorri 401b'!N209,'Retirement Calculator'!A:A,0),0),0)</f>
        <v>20171.771259384055</v>
      </c>
      <c r="K209" s="444">
        <f t="shared" ca="1" si="2"/>
        <v>16271.731784438362</v>
      </c>
      <c r="L209" s="444">
        <f t="shared" ca="1" si="3"/>
        <v>3921487.360049645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3921487.360049645</v>
      </c>
      <c r="J210" s="444">
        <f t="array" ref="J210">IFERROR(INDEX('Retirement Calculator'!K:K,MATCH('Lorri 401b'!N210,'Retirement Calculator'!A:A,0),0),0)</f>
        <v>20171.771259384055</v>
      </c>
      <c r="K210" s="444">
        <f t="shared" ca="1" si="2"/>
        <v>16255.481619959421</v>
      </c>
      <c r="L210" s="444">
        <f t="shared" ca="1" si="3"/>
        <v>3917571.07041022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3917571.07041022</v>
      </c>
      <c r="J211" s="444">
        <f t="array" ref="J211">IFERROR(INDEX('Retirement Calculator'!K:K,MATCH('Lorri 401b'!N211,'Retirement Calculator'!A:A,0),0),0)</f>
        <v>20171.771259384055</v>
      </c>
      <c r="K211" s="444">
        <f t="shared" ca="1" si="2"/>
        <v>16239.163746461816</v>
      </c>
      <c r="L211" s="444">
        <f t="shared" ca="1" si="3"/>
        <v>3913638.4628972975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3913638.4628972975</v>
      </c>
      <c r="J212" s="444">
        <f t="array" ref="J212">IFERROR(INDEX('Retirement Calculator'!K:K,MATCH('Lorri 401b'!N212,'Retirement Calculator'!A:A,0),0),0)</f>
        <v>20171.771259384055</v>
      </c>
      <c r="K212" s="444">
        <f t="shared" ca="1" si="2"/>
        <v>16222.777881824639</v>
      </c>
      <c r="L212" s="444">
        <f t="shared" ca="1" si="3"/>
        <v>3909689.4695197376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3909689.4695197376</v>
      </c>
      <c r="J213" s="444">
        <f t="array" ref="J213">IFERROR(INDEX('Retirement Calculator'!K:K,MATCH('Lorri 401b'!N213,'Retirement Calculator'!A:A,0),0),0)</f>
        <v>20171.771259384055</v>
      </c>
      <c r="K213" s="444">
        <f t="shared" ca="1" si="2"/>
        <v>16206.323742751472</v>
      </c>
      <c r="L213" s="444">
        <f t="shared" ca="1" si="3"/>
        <v>3905724.0220031049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3905724.0220031049</v>
      </c>
      <c r="J214" s="444">
        <f t="array" ref="J214">IFERROR(INDEX('Retirement Calculator'!K:K,MATCH('Lorri 401b'!N214,'Retirement Calculator'!A:A,0),0),0)</f>
        <v>20171.771259384055</v>
      </c>
      <c r="K214" s="444">
        <f t="shared" ca="1" si="2"/>
        <v>16189.801044765502</v>
      </c>
      <c r="L214" s="444">
        <f t="shared" ca="1" si="3"/>
        <v>3901742.0517884861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3901742.0517884861</v>
      </c>
      <c r="J215" s="444">
        <f t="array" ref="J215">IFERROR(INDEX('Retirement Calculator'!K:K,MATCH('Lorri 401b'!N215,'Retirement Calculator'!A:A,0),0),0)</f>
        <v>20171.771259384055</v>
      </c>
      <c r="K215" s="444">
        <f t="shared" ca="1" si="2"/>
        <v>16173.209502204591</v>
      </c>
      <c r="L215" s="444">
        <f t="shared" ca="1" si="3"/>
        <v>3897743.4900313066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3897743.4900313066</v>
      </c>
      <c r="J216" s="444">
        <f t="array" ref="J216">IFERROR(INDEX('Retirement Calculator'!K:K,MATCH('Lorri 401b'!N216,'Retirement Calculator'!A:A,0),0),0)</f>
        <v>20171.771259384055</v>
      </c>
      <c r="K216" s="444">
        <f t="shared" ca="1" si="2"/>
        <v>16156.548828216342</v>
      </c>
      <c r="L216" s="444">
        <f t="shared" ca="1" si="3"/>
        <v>3893728.2676001387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3893728.2676001387</v>
      </c>
      <c r="J217" s="444">
        <f t="array" ref="J217">IFERROR(INDEX('Retirement Calculator'!K:K,MATCH('Lorri 401b'!N217,'Retirement Calculator'!A:A,0),0),0)</f>
        <v>20171.771259384055</v>
      </c>
      <c r="K217" s="444">
        <f t="shared" ca="1" si="2"/>
        <v>16139.818734753144</v>
      </c>
      <c r="L217" s="444">
        <f t="shared" ca="1" si="3"/>
        <v>3889696.3150755074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3889696.3150755074</v>
      </c>
      <c r="J218" s="444">
        <f t="array" ref="J218">IFERROR(INDEX('Retirement Calculator'!K:K,MATCH('Lorri 401b'!N218,'Retirement Calculator'!A:A,0),0),0)</f>
        <v>20171.771259384055</v>
      </c>
      <c r="K218" s="444">
        <f t="shared" ca="1" si="2"/>
        <v>16123.018932567178</v>
      </c>
      <c r="L218" s="444">
        <f t="shared" ca="1" si="3"/>
        <v>3885647.5627486901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3885647.5627486901</v>
      </c>
      <c r="J219" s="444">
        <f t="array" ref="J219">IFERROR(INDEX('Retirement Calculator'!K:K,MATCH('Lorri 401b'!N219,'Retirement Calculator'!A:A,0),0),0)</f>
        <v>20171.771259384055</v>
      </c>
      <c r="K219" s="444">
        <f t="shared" ca="1" si="2"/>
        <v>16106.149131205442</v>
      </c>
      <c r="L219" s="444">
        <f t="shared" ca="1" si="3"/>
        <v>3881581.9406205113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3881581.9406205113</v>
      </c>
      <c r="J220" s="444">
        <f t="array" ref="J220">IFERROR(INDEX('Retirement Calculator'!K:K,MATCH('Lorri 401b'!N220,'Retirement Calculator'!A:A,0),0),0)</f>
        <v>20171.771259384055</v>
      </c>
      <c r="K220" s="444">
        <f t="shared" ca="1" si="2"/>
        <v>16089.209039004696</v>
      </c>
      <c r="L220" s="444">
        <f t="shared" ca="1" si="3"/>
        <v>3877499.3784001316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3877499.3784001316</v>
      </c>
      <c r="J221" s="444">
        <f t="array" ref="J221">IFERROR(INDEX('Retirement Calculator'!K:K,MATCH('Lorri 401b'!N221,'Retirement Calculator'!A:A,0),0),0)</f>
        <v>20171.771259384055</v>
      </c>
      <c r="K221" s="444">
        <f t="shared" ca="1" si="2"/>
        <v>16072.198363086447</v>
      </c>
      <c r="L221" s="444">
        <f t="shared" ca="1" si="3"/>
        <v>3873399.805503834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3873399.805503834</v>
      </c>
      <c r="J222" s="444">
        <f t="array" ref="J222">IFERROR(INDEX('Retirement Calculator'!K:K,MATCH('Lorri 401b'!N222,'Retirement Calculator'!A:A,0),0),0)</f>
        <v>20171.771259384055</v>
      </c>
      <c r="K222" s="444">
        <f t="shared" ca="1" si="2"/>
        <v>16055.116809351875</v>
      </c>
      <c r="L222" s="444">
        <f t="shared" ca="1" si="3"/>
        <v>3869283.1510538016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3869283.1510538016</v>
      </c>
      <c r="J223" s="444">
        <f t="array" ref="J223">IFERROR(INDEX('Retirement Calculator'!K:K,MATCH('Lorri 401b'!N223,'Retirement Calculator'!A:A,0),0),0)</f>
        <v>20171.771259384055</v>
      </c>
      <c r="K223" s="444">
        <f t="shared" ca="1" si="2"/>
        <v>16037.964082476739</v>
      </c>
      <c r="L223" s="444">
        <f t="shared" ca="1" si="3"/>
        <v>3865149.3438768941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3865149.3438768941</v>
      </c>
      <c r="J224" s="444">
        <f t="array" ref="J224">IFERROR(INDEX('Retirement Calculator'!K:K,MATCH('Lorri 401b'!N224,'Retirement Calculator'!A:A,0),0),0)</f>
        <v>20171.771259384055</v>
      </c>
      <c r="K224" s="444">
        <f t="shared" ca="1" si="2"/>
        <v>16020.739885906289</v>
      </c>
      <c r="L224" s="444">
        <f t="shared" ca="1" si="3"/>
        <v>3860998.3125034161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3860998.3125034161</v>
      </c>
      <c r="J225" s="444">
        <f t="array" ref="J225">IFERROR(INDEX('Retirement Calculator'!K:K,MATCH('Lorri 401b'!N225,'Retirement Calculator'!A:A,0),0),0)</f>
        <v>20171.771259384055</v>
      </c>
      <c r="K225" s="444">
        <f t="shared" ca="1" si="2"/>
        <v>16003.443921850134</v>
      </c>
      <c r="L225" s="444">
        <f t="shared" ca="1" si="3"/>
        <v>3856829.9851658819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3856829.9851658819</v>
      </c>
      <c r="J226" s="444">
        <f t="array" ref="J226">IFERROR(INDEX('Retirement Calculator'!K:K,MATCH('Lorri 401b'!N226,'Retirement Calculator'!A:A,0),0),0)</f>
        <v>20171.771259384055</v>
      </c>
      <c r="K226" s="444">
        <f t="shared" ca="1" si="2"/>
        <v>15986.075891277076</v>
      </c>
      <c r="L226" s="444">
        <f t="shared" ca="1" si="3"/>
        <v>3852644.289797775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3852644.289797775</v>
      </c>
      <c r="J227" s="444">
        <f t="array" ref="J227">IFERROR(INDEX('Retirement Calculator'!K:K,MATCH('Lorri 401b'!N227,'Retirement Calculator'!A:A,0),0),0)</f>
        <v>20171.771259384055</v>
      </c>
      <c r="K227" s="444">
        <f t="shared" ca="1" si="2"/>
        <v>15968.635493909962</v>
      </c>
      <c r="L227" s="444">
        <f t="shared" ca="1" si="3"/>
        <v>3848441.1540323007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3848441.1540323007</v>
      </c>
      <c r="J228" s="444">
        <f t="array" ref="J228">IFERROR(INDEX('Retirement Calculator'!K:K,MATCH('Lorri 401b'!N228,'Retirement Calculator'!A:A,0),0),0)</f>
        <v>20171.771259384055</v>
      </c>
      <c r="K228" s="444">
        <f t="shared" ca="1" si="2"/>
        <v>15951.122428220486</v>
      </c>
      <c r="L228" s="444">
        <f t="shared" ca="1" si="3"/>
        <v>3844220.5052011372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3844220.5052011372</v>
      </c>
      <c r="J229" s="444">
        <f t="array" ref="J229">IFERROR(INDEX('Retirement Calculator'!K:K,MATCH('Lorri 401b'!N229,'Retirement Calculator'!A:A,0),0),0)</f>
        <v>20171.771259384055</v>
      </c>
      <c r="K229" s="444">
        <f t="shared" ca="1" si="2"/>
        <v>15933.53639142397</v>
      </c>
      <c r="L229" s="444">
        <f t="shared" ca="1" si="3"/>
        <v>3839982.2703331769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3839982.2703331769</v>
      </c>
      <c r="J230" s="444">
        <f t="array" ref="J230">IFERROR(INDEX('Retirement Calculator'!K:K,MATCH('Lorri 401b'!N230,'Retirement Calculator'!A:A,0),0),0)</f>
        <v>20171.771259384055</v>
      </c>
      <c r="K230" s="444">
        <f t="shared" ca="1" si="2"/>
        <v>15915.877079474136</v>
      </c>
      <c r="L230" s="444">
        <f t="shared" ca="1" si="3"/>
        <v>3835726.376153267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3835726.376153267</v>
      </c>
      <c r="J231" s="444">
        <f t="array" ref="J231">IFERROR(INDEX('Retirement Calculator'!K:K,MATCH('Lorri 401b'!N231,'Retirement Calculator'!A:A,0),0),0)</f>
        <v>20171.771259384055</v>
      </c>
      <c r="K231" s="444">
        <f t="shared" ca="1" si="2"/>
        <v>15898.144187057842</v>
      </c>
      <c r="L231" s="444">
        <f t="shared" ca="1" si="3"/>
        <v>3831452.7490809406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3831452.7490809406</v>
      </c>
      <c r="J232" s="444">
        <f t="array" ref="J232">IFERROR(INDEX('Retirement Calculator'!K:K,MATCH('Lorri 401b'!N232,'Retirement Calculator'!A:A,0),0),0)</f>
        <v>20171.771259384055</v>
      </c>
      <c r="K232" s="444">
        <f t="shared" ca="1" si="2"/>
        <v>15880.337407589817</v>
      </c>
      <c r="L232" s="444">
        <f t="shared" ca="1" si="3"/>
        <v>3827161.3152291463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3827161.3152291463</v>
      </c>
      <c r="J233" s="444">
        <f t="array" ref="J233">IFERROR(INDEX('Retirement Calculator'!K:K,MATCH('Lorri 401b'!N233,'Retirement Calculator'!A:A,0),0),0)</f>
        <v>20171.771259384055</v>
      </c>
      <c r="K233" s="444">
        <f t="shared" ca="1" si="2"/>
        <v>15862.456433207342</v>
      </c>
      <c r="L233" s="444">
        <f t="shared" ca="1" si="3"/>
        <v>3822852.0004029693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3822852.0004029693</v>
      </c>
      <c r="J234" s="444">
        <f t="array" ref="J234">IFERROR(INDEX('Retirement Calculator'!K:K,MATCH('Lorri 401b'!N234,'Retirement Calculator'!A:A,0),0),0)</f>
        <v>20171.771259384055</v>
      </c>
      <c r="K234" s="444">
        <f t="shared" ca="1" si="2"/>
        <v>15844.500954764939</v>
      </c>
      <c r="L234" s="444">
        <f t="shared" ca="1" si="3"/>
        <v>3818524.73009835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3818524.73009835</v>
      </c>
      <c r="J235" s="444">
        <f t="array" ref="J235">IFERROR(INDEX('Retirement Calculator'!K:K,MATCH('Lorri 401b'!N235,'Retirement Calculator'!A:A,0),0),0)</f>
        <v>20171.771259384055</v>
      </c>
      <c r="K235" s="444">
        <f t="shared" ca="1" si="2"/>
        <v>15826.470661829024</v>
      </c>
      <c r="L235" s="444">
        <f t="shared" ca="1" si="3"/>
        <v>3814179.429500795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3814179.429500795</v>
      </c>
      <c r="J236" s="444">
        <f t="array" ref="J236">IFERROR(INDEX('Retirement Calculator'!K:K,MATCH('Lorri 401b'!N236,'Retirement Calculator'!A:A,0),0),0)</f>
        <v>20171.771259384055</v>
      </c>
      <c r="K236" s="444">
        <f t="shared" ca="1" si="2"/>
        <v>15808.365242672546</v>
      </c>
      <c r="L236" s="444">
        <f t="shared" ca="1" si="3"/>
        <v>3809816.0234840834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3809816.0234840834</v>
      </c>
      <c r="J237" s="444">
        <f t="array" ref="J237">IFERROR(INDEX('Retirement Calculator'!K:K,MATCH('Lorri 401b'!N237,'Retirement Calculator'!A:A,0),0),0)</f>
        <v>20171.771259384055</v>
      </c>
      <c r="K237" s="444">
        <f t="shared" ca="1" si="2"/>
        <v>15790.184384269582</v>
      </c>
      <c r="L237" s="444">
        <f t="shared" ca="1" si="3"/>
        <v>3805434.4366089688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3805434.4366089688</v>
      </c>
      <c r="J238" s="444">
        <f t="array" ref="J238">IFERROR(INDEX('Retirement Calculator'!K:K,MATCH('Lorri 401b'!N238,'Retirement Calculator'!A:A,0),0),0)</f>
        <v>20171.771259384055</v>
      </c>
      <c r="K238" s="444">
        <f t="shared" ca="1" si="2"/>
        <v>15771.927772289937</v>
      </c>
      <c r="L238" s="444">
        <f t="shared" ca="1" si="3"/>
        <v>3801034.5931218746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3801034.5931218746</v>
      </c>
      <c r="J239" s="444">
        <f t="array" ref="J239">IFERROR(INDEX('Retirement Calculator'!K:K,MATCH('Lorri 401b'!N239,'Retirement Calculator'!A:A,0),0),0)</f>
        <v>20171.771259384055</v>
      </c>
      <c r="K239" s="444">
        <f t="shared" ca="1" si="2"/>
        <v>15753.59509109371</v>
      </c>
      <c r="L239" s="444">
        <f t="shared" ca="1" si="3"/>
        <v>3796616.4169535842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3796616.4169535842</v>
      </c>
      <c r="J240" s="444">
        <f t="array" ref="J240">IFERROR(INDEX('Retirement Calculator'!K:K,MATCH('Lorri 401b'!N240,'Retirement Calculator'!A:A,0),0),0)</f>
        <v>20171.771259384055</v>
      </c>
      <c r="K240" s="444">
        <f t="shared" ca="1" si="2"/>
        <v>15735.186023725835</v>
      </c>
      <c r="L240" s="444">
        <f t="shared" ca="1" si="3"/>
        <v>3792179.8317179256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3792179.8317179256</v>
      </c>
      <c r="J241" s="444">
        <f t="array" ref="J241">IFERROR(INDEX('Retirement Calculator'!K:K,MATCH('Lorri 401b'!N241,'Retirement Calculator'!A:A,0),0),0)</f>
        <v>20171.771259384055</v>
      </c>
      <c r="K241" s="444">
        <f t="shared" ca="1" si="2"/>
        <v>15716.700251910588</v>
      </c>
      <c r="L241" s="444">
        <f t="shared" ca="1" si="3"/>
        <v>3787724.7607104518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3787724.7607104518</v>
      </c>
      <c r="J242" s="444">
        <f t="array" ref="J242">IFERROR(INDEX('Retirement Calculator'!K:K,MATCH('Lorri 401b'!N242,'Retirement Calculator'!A:A,0),0),0)</f>
        <v>20171.771259384055</v>
      </c>
      <c r="K242" s="444">
        <f t="shared" ca="1" si="2"/>
        <v>15698.137456046114</v>
      </c>
      <c r="L242" s="444">
        <f t="shared" ca="1" si="3"/>
        <v>3783251.1269071135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3783251.1269071135</v>
      </c>
      <c r="J243" s="444">
        <f t="array" ref="J243">IFERROR(INDEX('Retirement Calculator'!K:K,MATCH('Lorri 401b'!N243,'Retirement Calculator'!A:A,0),0),0)</f>
        <v>20171.771259384055</v>
      </c>
      <c r="K243" s="444">
        <f t="shared" ca="1" si="2"/>
        <v>15679.497315198869</v>
      </c>
      <c r="L243" s="444">
        <f t="shared" ca="1" si="3"/>
        <v>3778758.8529629279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3778758.8529629279</v>
      </c>
      <c r="J244" s="444">
        <f t="array" ref="J244">IFERROR(INDEX('Retirement Calculator'!K:K,MATCH('Lorri 401b'!N244,'Retirement Calculator'!A:A,0),0),0)</f>
        <v>20171.771259384055</v>
      </c>
      <c r="K244" s="444">
        <f t="shared" ca="1" si="2"/>
        <v>15660.779507098099</v>
      </c>
      <c r="L244" s="444">
        <f t="shared" ca="1" si="3"/>
        <v>3774247.8612106419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3774247.8612106419</v>
      </c>
      <c r="J245" s="444">
        <f t="array" ref="J245">IFERROR(INDEX('Retirement Calculator'!K:K,MATCH('Lorri 401b'!N245,'Retirement Calculator'!A:A,0),0),0)</f>
        <v>20171.771259384055</v>
      </c>
      <c r="K245" s="444">
        <f t="shared" ca="1" si="2"/>
        <v>15641.983708130238</v>
      </c>
      <c r="L245" s="444">
        <f t="shared" ca="1" si="3"/>
        <v>3769718.0736593879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3769718.0736593879</v>
      </c>
      <c r="J246" s="444">
        <f t="array" ref="J246">IFERROR(INDEX('Retirement Calculator'!K:K,MATCH('Lorri 401b'!N246,'Retirement Calculator'!A:A,0),0),0)</f>
        <v>20171.771259384055</v>
      </c>
      <c r="K246" s="444">
        <f t="shared" ca="1" si="2"/>
        <v>15623.109593333349</v>
      </c>
      <c r="L246" s="444">
        <f t="shared" ca="1" si="3"/>
        <v>3765169.4119933369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3765169.4119933369</v>
      </c>
      <c r="J247" s="444">
        <f t="array" ref="J247">IFERROR(INDEX('Retirement Calculator'!K:K,MATCH('Lorri 401b'!N247,'Retirement Calculator'!A:A,0),0),0)</f>
        <v>20171.771259384055</v>
      </c>
      <c r="K247" s="444">
        <f t="shared" ca="1" si="2"/>
        <v>15604.15683639147</v>
      </c>
      <c r="L247" s="444">
        <f t="shared" ca="1" si="3"/>
        <v>3760601.7975703441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3760601.7975703441</v>
      </c>
      <c r="J248" s="444">
        <f t="array" ref="J248">IFERROR(INDEX('Retirement Calculator'!K:K,MATCH('Lorri 401b'!N248,'Retirement Calculator'!A:A,0),0),0)</f>
        <v>20171.771259384055</v>
      </c>
      <c r="K248" s="444">
        <f t="shared" ca="1" si="2"/>
        <v>15585.125109629002</v>
      </c>
      <c r="L248" s="444">
        <f t="shared" ca="1" si="3"/>
        <v>3756015.1514205886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3756015.1514205886</v>
      </c>
      <c r="J249" s="444">
        <f t="array" ref="J249">IFERROR(INDEX('Retirement Calculator'!K:K,MATCH('Lorri 401b'!N249,'Retirement Calculator'!A:A,0),0),0)</f>
        <v>20171.771259384055</v>
      </c>
      <c r="K249" s="444">
        <f t="shared" ca="1" si="2"/>
        <v>15566.014084005017</v>
      </c>
      <c r="L249" s="444">
        <f t="shared" ca="1" si="3"/>
        <v>3751409.3942452092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3751409.3942452092</v>
      </c>
      <c r="J250" s="444">
        <f t="array" ref="J250">IFERROR(INDEX('Retirement Calculator'!K:K,MATCH('Lorri 401b'!N250,'Retirement Calculator'!A:A,0),0),0)</f>
        <v>20171.771259384055</v>
      </c>
      <c r="K250" s="444">
        <f t="shared" ca="1" si="2"/>
        <v>15546.823429107604</v>
      </c>
      <c r="L250" s="444">
        <f t="shared" ca="1" si="3"/>
        <v>3746784.4464149326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3746784.4464149326</v>
      </c>
      <c r="J251" s="444">
        <f t="array" ref="J251">IFERROR(INDEX('Retirement Calculator'!K:K,MATCH('Lorri 401b'!N251,'Retirement Calculator'!A:A,0),0),0)</f>
        <v>20171.771259384055</v>
      </c>
      <c r="K251" s="444">
        <f t="shared" ca="1" si="2"/>
        <v>15527.552813148117</v>
      </c>
      <c r="L251" s="444">
        <f t="shared" ca="1" si="3"/>
        <v>3742140.2279686965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3742140.2279686965</v>
      </c>
      <c r="J252" s="444">
        <f t="array" ref="J252">IFERROR(INDEX('Retirement Calculator'!K:K,MATCH('Lorri 401b'!N252,'Retirement Calculator'!A:A,0),0),0)</f>
        <v>20171.771259384055</v>
      </c>
      <c r="K252" s="444">
        <f t="shared" ca="1" si="2"/>
        <v>15508.201902955467</v>
      </c>
      <c r="L252" s="444">
        <f t="shared" ca="1" si="3"/>
        <v>3737476.6586122676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3737476.6586122676</v>
      </c>
      <c r="J253" s="444">
        <f t="array" ref="J253">IFERROR(INDEX('Retirement Calculator'!K:K,MATCH('Lorri 401b'!N253,'Retirement Calculator'!A:A,0),0),0)</f>
        <v>20171.771259384055</v>
      </c>
      <c r="K253" s="444">
        <f t="shared" ca="1" si="2"/>
        <v>15488.770363970347</v>
      </c>
      <c r="L253" s="444">
        <f t="shared" ca="1" si="3"/>
        <v>3732793.6577168535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3732793.6577168535</v>
      </c>
      <c r="J254" s="444">
        <f t="array" ref="J254">IFERROR(INDEX('Retirement Calculator'!K:K,MATCH('Lorri 401b'!N254,'Retirement Calculator'!A:A,0),0),0)</f>
        <v>20171.771259384055</v>
      </c>
      <c r="K254" s="444">
        <f t="shared" ca="1" si="2"/>
        <v>15469.257860239453</v>
      </c>
      <c r="L254" s="444">
        <f t="shared" ca="1" si="3"/>
        <v>3728091.1443177089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3728091.1443177089</v>
      </c>
      <c r="J255" s="444">
        <f t="array" ref="J255">IFERROR(INDEX('Retirement Calculator'!K:K,MATCH('Lorri 401b'!N255,'Retirement Calculator'!A:A,0),0),0)</f>
        <v>20171.771259384055</v>
      </c>
      <c r="K255" s="444">
        <f t="shared" ca="1" si="2"/>
        <v>15449.664054409688</v>
      </c>
      <c r="L255" s="444">
        <f t="shared" ca="1" si="3"/>
        <v>3723369.0371127343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3723369.0371127343</v>
      </c>
      <c r="J256" s="444">
        <f t="array" ref="J256">IFERROR(INDEX('Retirement Calculator'!K:K,MATCH('Lorri 401b'!N256,'Retirement Calculator'!A:A,0),0),0)</f>
        <v>20171.771259384055</v>
      </c>
      <c r="K256" s="444">
        <f t="shared" ca="1" si="2"/>
        <v>15429.988607722291</v>
      </c>
      <c r="L256" s="444">
        <f t="shared" ca="1" si="3"/>
        <v>3718627.2544610724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3718627.2544610724</v>
      </c>
      <c r="J257" s="444">
        <f t="array" ref="J257">IFERROR(INDEX('Retirement Calculator'!K:K,MATCH('Lorri 401b'!N257,'Retirement Calculator'!A:A,0),0),0)</f>
        <v>20171.771259384055</v>
      </c>
      <c r="K257" s="444">
        <f t="shared" ca="1" si="2"/>
        <v>15410.231180007037</v>
      </c>
      <c r="L257" s="444">
        <f t="shared" ca="1" si="3"/>
        <v>3713865.7143816953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3713865.7143816953</v>
      </c>
      <c r="J258" s="444">
        <f t="array" ref="J258">IFERROR(INDEX('Retirement Calculator'!K:K,MATCH('Lorri 401b'!N258,'Retirement Calculator'!A:A,0),0),0)</f>
        <v>20171.771259384055</v>
      </c>
      <c r="K258" s="444">
        <f t="shared" ca="1" si="2"/>
        <v>15390.391429676296</v>
      </c>
      <c r="L258" s="444">
        <f t="shared" ca="1" si="3"/>
        <v>3709084.3345519872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3709084.3345519872</v>
      </c>
      <c r="J259" s="444">
        <f t="array" ref="J259">IFERROR(INDEX('Retirement Calculator'!K:K,MATCH('Lorri 401b'!N259,'Retirement Calculator'!A:A,0),0),0)</f>
        <v>20171.771259384055</v>
      </c>
      <c r="K259" s="444">
        <f t="shared" ca="1" si="2"/>
        <v>15370.469013719177</v>
      </c>
      <c r="L259" s="444">
        <f t="shared" ca="1" si="3"/>
        <v>3704283.0323063224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3704283.0323063224</v>
      </c>
      <c r="J260" s="444">
        <f t="array" ref="J260">IFERROR(INDEX('Retirement Calculator'!K:K,MATCH('Lorri 401b'!N260,'Retirement Calculator'!A:A,0),0),0)</f>
        <v>20171.771259384055</v>
      </c>
      <c r="K260" s="444">
        <f t="shared" ca="1" si="2"/>
        <v>15350.463587695573</v>
      </c>
      <c r="L260" s="444">
        <f t="shared" ca="1" si="3"/>
        <v>3699461.7246346339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3699461.7246346339</v>
      </c>
      <c r="J261" s="444">
        <f t="array" ref="J261">IFERROR(INDEX('Retirement Calculator'!K:K,MATCH('Lorri 401b'!N261,'Retirement Calculator'!A:A,0),0),0)</f>
        <v>20171.771259384055</v>
      </c>
      <c r="K261" s="444">
        <f t="shared" ca="1" si="2"/>
        <v>15330.374805730207</v>
      </c>
      <c r="L261" s="444">
        <f t="shared" ca="1" si="3"/>
        <v>3694620.3281809799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3694620.3281809799</v>
      </c>
      <c r="J262" s="444">
        <f t="array" ref="J262">IFERROR(INDEX('Retirement Calculator'!K:K,MATCH('Lorri 401b'!N262,'Retirement Calculator'!A:A,0),0),0)</f>
        <v>20171.771259384055</v>
      </c>
      <c r="K262" s="444">
        <f t="shared" ca="1" si="2"/>
        <v>15310.202320506649</v>
      </c>
      <c r="L262" s="444">
        <f t="shared" ca="1" si="3"/>
        <v>3689758.7592421025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3689758.7592421025</v>
      </c>
      <c r="J263" s="444">
        <f t="array" ref="J263">IFERROR(INDEX('Retirement Calculator'!K:K,MATCH('Lorri 401b'!N263,'Retirement Calculator'!A:A,0),0),0)</f>
        <v>20171.771259384055</v>
      </c>
      <c r="K263" s="444">
        <f t="shared" ref="K263:K517" ca="1" si="27">IPMT(M263/12,1,12,-I263+J263,,0)</f>
        <v>15289.945783261326</v>
      </c>
      <c r="L263" s="444">
        <f t="shared" ref="L263:L517" ca="1" si="28">I263-J263+K263</f>
        <v>3684876.9337659795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3684876.9337659795</v>
      </c>
      <c r="J264" s="444">
        <f t="array" ref="J264">IFERROR(INDEX('Retirement Calculator'!K:K,MATCH('Lorri 401b'!N264,'Retirement Calculator'!A:A,0),0),0)</f>
        <v>20171.771259384055</v>
      </c>
      <c r="K264" s="444">
        <f t="shared" ca="1" si="27"/>
        <v>15269.604843777481</v>
      </c>
      <c r="L264" s="444">
        <f t="shared" ca="1" si="28"/>
        <v>3679974.7673503729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3679974.7673503729</v>
      </c>
      <c r="J265" s="444">
        <f t="array" ref="J265">IFERROR(INDEX('Retirement Calculator'!K:K,MATCH('Lorri 401b'!N265,'Retirement Calculator'!A:A,0),0),0)</f>
        <v>20171.771259384055</v>
      </c>
      <c r="K265" s="444">
        <f t="shared" ca="1" si="27"/>
        <v>15249.179150379117</v>
      </c>
      <c r="L265" s="444">
        <f t="shared" ca="1" si="28"/>
        <v>3675052.1752413679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3675052.1752413679</v>
      </c>
      <c r="J266" s="444">
        <f t="array" ref="J266">IFERROR(INDEX('Retirement Calculator'!K:K,MATCH('Lorri 401b'!N266,'Retirement Calculator'!A:A,0),0),0)</f>
        <v>20171.771259384055</v>
      </c>
      <c r="K266" s="444">
        <f t="shared" ca="1" si="27"/>
        <v>15228.66834992493</v>
      </c>
      <c r="L266" s="444">
        <f t="shared" ca="1" si="28"/>
        <v>3670109.0723319086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3670109.0723319086</v>
      </c>
      <c r="J267" s="444">
        <f t="array" ref="J267">IFERROR(INDEX('Retirement Calculator'!K:K,MATCH('Lorri 401b'!N267,'Retirement Calculator'!A:A,0),0),0)</f>
        <v>20171.771259384055</v>
      </c>
      <c r="K267" s="444">
        <f t="shared" ca="1" si="27"/>
        <v>15208.072087802188</v>
      </c>
      <c r="L267" s="444">
        <f t="shared" ca="1" si="28"/>
        <v>3665145.3731603264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3665145.3731603264</v>
      </c>
      <c r="J268" s="444">
        <f t="array" ref="J268">IFERROR(INDEX('Retirement Calculator'!K:K,MATCH('Lorri 401b'!N268,'Retirement Calculator'!A:A,0),0),0)</f>
        <v>20171.771259384055</v>
      </c>
      <c r="K268" s="444">
        <f t="shared" ca="1" si="27"/>
        <v>15187.390007920591</v>
      </c>
      <c r="L268" s="444">
        <f t="shared" ca="1" si="28"/>
        <v>3660160.9919088627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3660160.9919088627</v>
      </c>
      <c r="J269" s="444">
        <f t="array" ref="J269">IFERROR(INDEX('Retirement Calculator'!K:K,MATCH('Lorri 401b'!N269,'Retirement Calculator'!A:A,0),0),0)</f>
        <v>20171.771259384055</v>
      </c>
      <c r="K269" s="444">
        <f t="shared" ca="1" si="27"/>
        <v>15166.62175270616</v>
      </c>
      <c r="L269" s="444">
        <f t="shared" ca="1" si="28"/>
        <v>3655155.8424021848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3655155.8424021848</v>
      </c>
      <c r="J270" s="444">
        <f t="array" ref="J270">IFERROR(INDEX('Retirement Calculator'!K:K,MATCH('Lorri 401b'!N270,'Retirement Calculator'!A:A,0),0),0)</f>
        <v>20171.771259384055</v>
      </c>
      <c r="K270" s="444">
        <f t="shared" ca="1" si="27"/>
        <v>15145.766963095</v>
      </c>
      <c r="L270" s="444">
        <f t="shared" ca="1" si="28"/>
        <v>3650129.8381058956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3650129.8381058956</v>
      </c>
      <c r="J271" s="444">
        <f t="array" ref="J271">IFERROR(INDEX('Retirement Calculator'!K:K,MATCH('Lorri 401b'!N271,'Retirement Calculator'!A:A,0),0),0)</f>
        <v>20171.771259384055</v>
      </c>
      <c r="K271" s="444">
        <f t="shared" ca="1" si="27"/>
        <v>15124.825278527132</v>
      </c>
      <c r="L271" s="444">
        <f t="shared" ca="1" si="28"/>
        <v>3645082.8921250384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3645082.8921250384</v>
      </c>
      <c r="J272" s="444">
        <f t="array" ref="J272">IFERROR(INDEX('Retirement Calculator'!K:K,MATCH('Lorri 401b'!N272,'Retirement Calculator'!A:A,0),0),0)</f>
        <v>20171.771259384055</v>
      </c>
      <c r="K272" s="444">
        <f t="shared" ca="1" si="27"/>
        <v>15103.796336940226</v>
      </c>
      <c r="L272" s="444">
        <f t="shared" ca="1" si="28"/>
        <v>3640014.9172025942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3640014.9172025942</v>
      </c>
      <c r="J273" s="444">
        <f t="array" ref="J273">IFERROR(INDEX('Retirement Calculator'!K:K,MATCH('Lorri 401b'!N273,'Retirement Calculator'!A:A,0),0),0)</f>
        <v>20171.771259384055</v>
      </c>
      <c r="K273" s="444">
        <f t="shared" ca="1" si="27"/>
        <v>15082.679774763375</v>
      </c>
      <c r="L273" s="444">
        <f t="shared" ca="1" si="28"/>
        <v>3634925.8257179735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3634925.8257179735</v>
      </c>
      <c r="J274" s="444">
        <f t="array" ref="J274">IFERROR(INDEX('Retirement Calculator'!K:K,MATCH('Lorri 401b'!N274,'Retirement Calculator'!A:A,0),0),0)</f>
        <v>20171.771259384055</v>
      </c>
      <c r="K274" s="444">
        <f t="shared" ca="1" si="27"/>
        <v>15061.475226910787</v>
      </c>
      <c r="L274" s="444">
        <f t="shared" ca="1" si="28"/>
        <v>3629815.5296855001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3629815.5296855001</v>
      </c>
      <c r="J275" s="444">
        <f t="array" ref="J275">IFERROR(INDEX('Retirement Calculator'!K:K,MATCH('Lorri 401b'!N275,'Retirement Calculator'!A:A,0),0),0)</f>
        <v>20171.771259384055</v>
      </c>
      <c r="K275" s="444">
        <f t="shared" ca="1" si="27"/>
        <v>15040.182326775483</v>
      </c>
      <c r="L275" s="444">
        <f t="shared" ca="1" si="28"/>
        <v>3624683.9407528914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3624683.9407528914</v>
      </c>
      <c r="J276" s="444">
        <f t="array" ref="J276">IFERROR(INDEX('Retirement Calculator'!K:K,MATCH('Lorri 401b'!N276,'Retirement Calculator'!A:A,0),0),0)</f>
        <v>20171.771259384055</v>
      </c>
      <c r="K276" s="444">
        <f t="shared" ca="1" si="27"/>
        <v>15018.800706222946</v>
      </c>
      <c r="L276" s="444">
        <f t="shared" ca="1" si="28"/>
        <v>3619530.9701997302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3619530.9701997302</v>
      </c>
      <c r="J277" s="444">
        <f t="array" ref="J277">IFERROR(INDEX('Retirement Calculator'!K:K,MATCH('Lorri 401b'!N277,'Retirement Calculator'!A:A,0),0),0)</f>
        <v>20171.771259384055</v>
      </c>
      <c r="K277" s="444">
        <f t="shared" ca="1" si="27"/>
        <v>14997.329995584772</v>
      </c>
      <c r="L277" s="444">
        <f t="shared" ca="1" si="28"/>
        <v>3614356.5289359307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3614356.5289359307</v>
      </c>
      <c r="J278" s="444">
        <f t="array" ref="J278">IFERROR(INDEX('Retirement Calculator'!K:K,MATCH('Lorri 401b'!N278,'Retirement Calculator'!A:A,0),0),0)</f>
        <v>20171.771259384055</v>
      </c>
      <c r="K278" s="444">
        <f t="shared" ca="1" si="27"/>
        <v>14975.769823652277</v>
      </c>
      <c r="L278" s="444">
        <f t="shared" ca="1" si="28"/>
        <v>3609160.5275001987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3609160.5275001987</v>
      </c>
      <c r="J279" s="444">
        <f t="array" ref="J279">IFERROR(INDEX('Retirement Calculator'!K:K,MATCH('Lorri 401b'!N279,'Retirement Calculator'!A:A,0),0),0)</f>
        <v>20171.771259384055</v>
      </c>
      <c r="K279" s="444">
        <f t="shared" ca="1" si="27"/>
        <v>14954.119817670058</v>
      </c>
      <c r="L279" s="444">
        <f t="shared" ca="1" si="28"/>
        <v>3603942.8760584844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3603942.8760584844</v>
      </c>
      <c r="J280" s="444">
        <f t="array" ref="J280">IFERROR(INDEX('Retirement Calculator'!K:K,MATCH('Lorri 401b'!N280,'Retirement Calculator'!A:A,0),0),0)</f>
        <v>20171.771259384055</v>
      </c>
      <c r="K280" s="444">
        <f t="shared" ca="1" si="27"/>
        <v>14932.379603329584</v>
      </c>
      <c r="L280" s="444">
        <f t="shared" ca="1" si="28"/>
        <v>3598703.4844024298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3598703.4844024298</v>
      </c>
      <c r="J281" s="444">
        <f t="array" ref="J281">IFERROR(INDEX('Retirement Calculator'!K:K,MATCH('Lorri 401b'!N281,'Retirement Calculator'!A:A,0),0),0)</f>
        <v>20171.771259384055</v>
      </c>
      <c r="K281" s="444">
        <f t="shared" ca="1" si="27"/>
        <v>14910.54880476269</v>
      </c>
      <c r="L281" s="444">
        <f t="shared" ca="1" si="28"/>
        <v>3593442.2619478083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3593442.2619478083</v>
      </c>
      <c r="J282" s="444">
        <f t="array" ref="J282">IFERROR(INDEX('Retirement Calculator'!K:K,MATCH('Lorri 401b'!N282,'Retirement Calculator'!A:A,0),0),0)</f>
        <v>20171.771259384055</v>
      </c>
      <c r="K282" s="444">
        <f t="shared" ca="1" si="27"/>
        <v>14888.6270445351</v>
      </c>
      <c r="L282" s="444">
        <f t="shared" ca="1" si="28"/>
        <v>3588159.1177329593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3588159.1177329593</v>
      </c>
      <c r="J283" s="444">
        <f t="array" ref="J283">IFERROR(INDEX('Retirement Calculator'!K:K,MATCH('Lorri 401b'!N283,'Retirement Calculator'!A:A,0),0),0)</f>
        <v>20171.771259384055</v>
      </c>
      <c r="K283" s="444">
        <f t="shared" ca="1" si="27"/>
        <v>14866.613943639895</v>
      </c>
      <c r="L283" s="444">
        <f t="shared" ca="1" si="28"/>
        <v>3582853.9604172148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3582853.9604172148</v>
      </c>
      <c r="J284" s="444">
        <f t="array" ref="J284">IFERROR(INDEX('Retirement Calculator'!K:K,MATCH('Lorri 401b'!N284,'Retirement Calculator'!A:A,0),0),0)</f>
        <v>20171.771259384055</v>
      </c>
      <c r="K284" s="444">
        <f t="shared" ca="1" si="27"/>
        <v>14844.509121490961</v>
      </c>
      <c r="L284" s="444">
        <f t="shared" ca="1" si="28"/>
        <v>3577526.6982793217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3577526.6982793217</v>
      </c>
      <c r="J285" s="444">
        <f t="array" ref="J285">IFERROR(INDEX('Retirement Calculator'!K:K,MATCH('Lorri 401b'!N285,'Retirement Calculator'!A:A,0),0),0)</f>
        <v>20171.771259384055</v>
      </c>
      <c r="K285" s="444">
        <f t="shared" ca="1" si="27"/>
        <v>14822.312195916404</v>
      </c>
      <c r="L285" s="444">
        <f t="shared" ca="1" si="28"/>
        <v>3572177.2392158536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3572177.2392158536</v>
      </c>
      <c r="J286" s="444">
        <f t="array" ref="J286">IFERROR(INDEX('Retirement Calculator'!K:K,MATCH('Lorri 401b'!N286,'Retirement Calculator'!A:A,0),0),0)</f>
        <v>20171.771259384055</v>
      </c>
      <c r="K286" s="444">
        <f t="shared" ca="1" si="27"/>
        <v>14800.022783151955</v>
      </c>
      <c r="L286" s="444">
        <f t="shared" ca="1" si="28"/>
        <v>3566805.4907396212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3566805.4907396212</v>
      </c>
      <c r="J287" s="444">
        <f t="array" ref="J287">IFERROR(INDEX('Retirement Calculator'!K:K,MATCH('Lorri 401b'!N287,'Retirement Calculator'!A:A,0),0),0)</f>
        <v>20171.771259384055</v>
      </c>
      <c r="K287" s="444">
        <f t="shared" ca="1" si="27"/>
        <v>14777.64049783432</v>
      </c>
      <c r="L287" s="444">
        <f t="shared" ca="1" si="28"/>
        <v>3561411.3599780714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3561411.3599780714</v>
      </c>
      <c r="J288" s="444">
        <f t="array" ref="J288">IFERROR(INDEX('Retirement Calculator'!K:K,MATCH('Lorri 401b'!N288,'Retirement Calculator'!A:A,0),0),0)</f>
        <v>20171.771259384055</v>
      </c>
      <c r="K288" s="444">
        <f t="shared" ca="1" si="27"/>
        <v>14755.16495299453</v>
      </c>
      <c r="L288" s="444">
        <f t="shared" ca="1" si="28"/>
        <v>3555994.7536716815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3555994.7536716815</v>
      </c>
      <c r="J289" s="444">
        <f t="array" ref="J289">IFERROR(INDEX('Retirement Calculator'!K:K,MATCH('Lorri 401b'!N289,'Retirement Calculator'!A:A,0),0),0)</f>
        <v>20171.771259384055</v>
      </c>
      <c r="K289" s="444">
        <f t="shared" ca="1" si="27"/>
        <v>14732.595760051239</v>
      </c>
      <c r="L289" s="444">
        <f t="shared" ca="1" si="28"/>
        <v>3550555.5781723484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3550555.5781723484</v>
      </c>
      <c r="J290" s="444">
        <f t="array" ref="J290">IFERROR(INDEX('Retirement Calculator'!K:K,MATCH('Lorri 401b'!N290,'Retirement Calculator'!A:A,0),0),0)</f>
        <v>20171.771259384055</v>
      </c>
      <c r="K290" s="444">
        <f t="shared" ca="1" si="27"/>
        <v>14709.932528804015</v>
      </c>
      <c r="L290" s="444">
        <f t="shared" ca="1" si="28"/>
        <v>3545093.7394417683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3545093.7394417683</v>
      </c>
      <c r="J291" s="444">
        <f t="array" ref="J291">IFERROR(INDEX('Retirement Calculator'!K:K,MATCH('Lorri 401b'!N291,'Retirement Calculator'!A:A,0),0),0)</f>
        <v>20171.771259384055</v>
      </c>
      <c r="K291" s="444">
        <f t="shared" ca="1" si="27"/>
        <v>14687.1748674266</v>
      </c>
      <c r="L291" s="444">
        <f t="shared" ca="1" si="28"/>
        <v>3539609.1430498105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3539609.1430498105</v>
      </c>
      <c r="J292" s="444">
        <f t="array" ref="J292">IFERROR(INDEX('Retirement Calculator'!K:K,MATCH('Lorri 401b'!N292,'Retirement Calculator'!A:A,0),0),0)</f>
        <v>20171.771259384055</v>
      </c>
      <c r="K292" s="444">
        <f t="shared" ca="1" si="27"/>
        <v>14664.322382460112</v>
      </c>
      <c r="L292" s="444">
        <f t="shared" ca="1" si="28"/>
        <v>3534101.6941728862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3534101.6941728862</v>
      </c>
      <c r="J293" s="444">
        <f t="array" ref="J293">IFERROR(INDEX('Retirement Calculator'!K:K,MATCH('Lorri 401b'!N293,'Retirement Calculator'!A:A,0),0),0)</f>
        <v>20171.771259384055</v>
      </c>
      <c r="K293" s="444">
        <f t="shared" ca="1" si="27"/>
        <v>14641.37467880626</v>
      </c>
      <c r="L293" s="444">
        <f t="shared" ca="1" si="28"/>
        <v>3528571.2975923084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3528571.2975923084</v>
      </c>
      <c r="J294" s="444">
        <f t="array" ref="J294">IFERROR(INDEX('Retirement Calculator'!K:K,MATCH('Lorri 401b'!N294,'Retirement Calculator'!A:A,0),0),0)</f>
        <v>20171.771259384055</v>
      </c>
      <c r="K294" s="444">
        <f t="shared" ca="1" si="27"/>
        <v>14618.331359720518</v>
      </c>
      <c r="L294" s="444">
        <f t="shared" ca="1" si="28"/>
        <v>3523017.8576926445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3523017.8576926445</v>
      </c>
      <c r="J295" s="444">
        <f t="array" ref="J295">IFERROR(INDEX('Retirement Calculator'!K:K,MATCH('Lorri 401b'!N295,'Retirement Calculator'!A:A,0),0),0)</f>
        <v>20171.771259384055</v>
      </c>
      <c r="K295" s="444">
        <f t="shared" ca="1" si="27"/>
        <v>14595.192026805249</v>
      </c>
      <c r="L295" s="444">
        <f t="shared" ca="1" si="28"/>
        <v>3517441.2784600654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3517441.2784600654</v>
      </c>
      <c r="J296" s="444">
        <f t="array" ref="J296">IFERROR(INDEX('Retirement Calculator'!K:K,MATCH('Lorri 401b'!N296,'Retirement Calculator'!A:A,0),0),0)</f>
        <v>20171.771259384055</v>
      </c>
      <c r="K296" s="444">
        <f t="shared" ca="1" si="27"/>
        <v>14571.956280002838</v>
      </c>
      <c r="L296" s="444">
        <f t="shared" ca="1" si="28"/>
        <v>3511841.463480684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3511841.463480684</v>
      </c>
      <c r="J297" s="444">
        <f t="array" ref="J297">IFERROR(INDEX('Retirement Calculator'!K:K,MATCH('Lorri 401b'!N297,'Retirement Calculator'!A:A,0),0),0)</f>
        <v>20171.771259384055</v>
      </c>
      <c r="K297" s="444">
        <f t="shared" ca="1" si="27"/>
        <v>14548.623717588749</v>
      </c>
      <c r="L297" s="444">
        <f t="shared" ca="1" si="28"/>
        <v>3506218.3159388886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3506218.3159388886</v>
      </c>
      <c r="J298" s="444">
        <f t="array" ref="J298">IFERROR(INDEX('Retirement Calculator'!K:K,MATCH('Lorri 401b'!N298,'Retirement Calculator'!A:A,0),0),0)</f>
        <v>20171.771259384055</v>
      </c>
      <c r="K298" s="444">
        <f t="shared" ca="1" si="27"/>
        <v>14525.193936164602</v>
      </c>
      <c r="L298" s="444">
        <f t="shared" ca="1" si="28"/>
        <v>3500571.7386156688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3500571.7386156688</v>
      </c>
      <c r="J299" s="444">
        <f t="array" ref="J299">IFERROR(INDEX('Retirement Calculator'!K:K,MATCH('Lorri 401b'!N299,'Retirement Calculator'!A:A,0),0),0)</f>
        <v>20171.771259384055</v>
      </c>
      <c r="K299" s="444">
        <f t="shared" ca="1" si="27"/>
        <v>14501.666530651184</v>
      </c>
      <c r="L299" s="444">
        <f t="shared" ca="1" si="28"/>
        <v>3494901.6338869357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3494901.6338869357</v>
      </c>
      <c r="J300" s="444">
        <f t="array" ref="J300">IFERROR(INDEX('Retirement Calculator'!K:K,MATCH('Lorri 401b'!N300,'Retirement Calculator'!A:A,0),0),0)</f>
        <v>20171.771259384055</v>
      </c>
      <c r="K300" s="444">
        <f t="shared" ca="1" si="27"/>
        <v>14478.041094281463</v>
      </c>
      <c r="L300" s="444">
        <f t="shared" ca="1" si="28"/>
        <v>3489207.9037218327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3489207.9037218327</v>
      </c>
      <c r="J301" s="444">
        <f t="array" ref="J301">IFERROR(INDEX('Retirement Calculator'!K:K,MATCH('Lorri 401b'!N301,'Retirement Calculator'!A:A,0),0),0)</f>
        <v>20171.771259384055</v>
      </c>
      <c r="K301" s="444">
        <f t="shared" ca="1" si="27"/>
        <v>14454.317218593535</v>
      </c>
      <c r="L301" s="444">
        <f t="shared" ca="1" si="28"/>
        <v>3483490.4496810418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3483490.4496810418</v>
      </c>
      <c r="J302" s="444">
        <f t="array" ref="J302">IFERROR(INDEX('Retirement Calculator'!K:K,MATCH('Lorri 401b'!N302,'Retirement Calculator'!A:A,0),0),0)</f>
        <v>20171.771259384055</v>
      </c>
      <c r="K302" s="444">
        <f t="shared" ca="1" si="27"/>
        <v>14430.494493423574</v>
      </c>
      <c r="L302" s="444">
        <f t="shared" ca="1" si="28"/>
        <v>3477749.172915081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3477749.172915081</v>
      </c>
      <c r="J303" s="444">
        <f t="array" ref="J303">IFERROR(INDEX('Retirement Calculator'!K:K,MATCH('Lorri 401b'!N303,'Retirement Calculator'!A:A,0),0),0)</f>
        <v>20171.771259384055</v>
      </c>
      <c r="K303" s="444">
        <f t="shared" ca="1" si="27"/>
        <v>14406.572506898736</v>
      </c>
      <c r="L303" s="444">
        <f t="shared" ca="1" si="28"/>
        <v>3471983.9741625953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3471983.9741625953</v>
      </c>
      <c r="J304" s="444">
        <f t="array" ref="J304">IFERROR(INDEX('Retirement Calculator'!K:K,MATCH('Lorri 401b'!N304,'Retirement Calculator'!A:A,0),0),0)</f>
        <v>20171.771259384055</v>
      </c>
      <c r="K304" s="444">
        <f t="shared" ca="1" si="27"/>
        <v>14382.550845430045</v>
      </c>
      <c r="L304" s="444">
        <f t="shared" ca="1" si="28"/>
        <v>3466194.7537486413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3466194.7537486413</v>
      </c>
      <c r="J305" s="444">
        <f t="array" ref="J305">IFERROR(INDEX('Retirement Calculator'!K:K,MATCH('Lorri 401b'!N305,'Retirement Calculator'!A:A,0),0),0)</f>
        <v>20171.771259384055</v>
      </c>
      <c r="K305" s="444">
        <f t="shared" ca="1" si="27"/>
        <v>14358.429093705236</v>
      </c>
      <c r="L305" s="444">
        <f t="shared" ca="1" si="28"/>
        <v>3460381.4115829621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3460381.4115829621</v>
      </c>
      <c r="J306" s="444">
        <f t="array" ref="J306">IFERROR(INDEX('Retirement Calculator'!K:K,MATCH('Lorri 401b'!N306,'Retirement Calculator'!A:A,0),0),0)</f>
        <v>20171.771259384055</v>
      </c>
      <c r="K306" s="444">
        <f t="shared" ca="1" si="27"/>
        <v>14334.206834681574</v>
      </c>
      <c r="L306" s="444">
        <f t="shared" ca="1" si="28"/>
        <v>3454543.8471582597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3454543.8471582597</v>
      </c>
      <c r="J307" s="444">
        <f t="array" ref="J307">IFERROR(INDEX('Retirement Calculator'!K:K,MATCH('Lorri 401b'!N307,'Retirement Calculator'!A:A,0),0),0)</f>
        <v>20171.771259384055</v>
      </c>
      <c r="K307" s="444">
        <f t="shared" ca="1" si="27"/>
        <v>14309.883649578647</v>
      </c>
      <c r="L307" s="444">
        <f t="shared" ca="1" si="28"/>
        <v>3448681.9595484543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3448681.9595484543</v>
      </c>
      <c r="J308" s="444">
        <f t="array" ref="J308">IFERROR(INDEX('Retirement Calculator'!K:K,MATCH('Lorri 401b'!N308,'Retirement Calculator'!A:A,0),0),0)</f>
        <v>20171.771259384055</v>
      </c>
      <c r="K308" s="444">
        <f t="shared" ca="1" si="27"/>
        <v>14285.459117871125</v>
      </c>
      <c r="L308" s="444">
        <f t="shared" ca="1" si="28"/>
        <v>3442795.6474069413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3442795.6474069413</v>
      </c>
      <c r="J309" s="444">
        <f t="array" ref="J309">IFERROR(INDEX('Retirement Calculator'!K:K,MATCH('Lorri 401b'!N309,'Retirement Calculator'!A:A,0),0),0)</f>
        <v>20171.771259384055</v>
      </c>
      <c r="K309" s="444">
        <f t="shared" ca="1" si="27"/>
        <v>14260.932817281488</v>
      </c>
      <c r="L309" s="444">
        <f t="shared" ca="1" si="28"/>
        <v>3436884.8089648387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3436884.8089648387</v>
      </c>
      <c r="J310" s="444">
        <f t="array" ref="J310">IFERROR(INDEX('Retirement Calculator'!K:K,MATCH('Lorri 401b'!N310,'Retirement Calculator'!A:A,0),0),0)</f>
        <v>20171.771259384055</v>
      </c>
      <c r="K310" s="444">
        <f t="shared" ca="1" si="27"/>
        <v>14236.304323772727</v>
      </c>
      <c r="L310" s="444">
        <f t="shared" ca="1" si="28"/>
        <v>3430949.3420292274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3430949.3420292274</v>
      </c>
      <c r="J311" s="444">
        <f t="array" ref="J311">IFERROR(INDEX('Retirement Calculator'!K:K,MATCH('Lorri 401b'!N311,'Retirement Calculator'!A:A,0),0),0)</f>
        <v>20171.771259384055</v>
      </c>
      <c r="K311" s="444">
        <f t="shared" ca="1" si="27"/>
        <v>14211.573211541014</v>
      </c>
      <c r="L311" s="444">
        <f t="shared" ca="1" si="28"/>
        <v>3424989.1439813841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3424989.1439813841</v>
      </c>
      <c r="J312" s="444">
        <f t="array" ref="J312">IFERROR(INDEX('Retirement Calculator'!K:K,MATCH('Lorri 401b'!N312,'Retirement Calculator'!A:A,0),0),0)</f>
        <v>20171.771259384055</v>
      </c>
      <c r="K312" s="444">
        <f t="shared" ca="1" si="27"/>
        <v>14186.739053008332</v>
      </c>
      <c r="L312" s="444">
        <f t="shared" ca="1" si="28"/>
        <v>3419004.111775008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3419004.111775008</v>
      </c>
      <c r="J313" s="444">
        <f t="array" ref="J313">IFERROR(INDEX('Retirement Calculator'!K:K,MATCH('Lorri 401b'!N313,'Retirement Calculator'!A:A,0),0),0)</f>
        <v>20171.771259384055</v>
      </c>
      <c r="K313" s="444">
        <f t="shared" ca="1" si="27"/>
        <v>14161.801418815099</v>
      </c>
      <c r="L313" s="444">
        <f t="shared" ca="1" si="28"/>
        <v>3412994.1419344391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3412994.1419344391</v>
      </c>
      <c r="J314" s="444">
        <f t="array" ref="J314">IFERROR(INDEX('Retirement Calculator'!K:K,MATCH('Lorri 401b'!N314,'Retirement Calculator'!A:A,0),0),0)</f>
        <v>20171.771259384055</v>
      </c>
      <c r="K314" s="444">
        <f t="shared" ca="1" si="27"/>
        <v>14136.759877812729</v>
      </c>
      <c r="L314" s="444">
        <f t="shared" ca="1" si="28"/>
        <v>3406959.1305528674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3406959.1305528674</v>
      </c>
      <c r="J315" s="444">
        <f t="array" ref="J315">IFERROR(INDEX('Retirement Calculator'!K:K,MATCH('Lorri 401b'!N315,'Retirement Calculator'!A:A,0),0),0)</f>
        <v>20171.771259384055</v>
      </c>
      <c r="K315" s="444">
        <f t="shared" ca="1" si="27"/>
        <v>14111.61399705618</v>
      </c>
      <c r="L315" s="444">
        <f t="shared" ca="1" si="28"/>
        <v>3400898.9732905393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3400898.9732905393</v>
      </c>
      <c r="J316" s="444">
        <f t="array" ref="J316">IFERROR(INDEX('Retirement Calculator'!K:K,MATCH('Lorri 401b'!N316,'Retirement Calculator'!A:A,0),0),0)</f>
        <v>20171.771259384055</v>
      </c>
      <c r="K316" s="444">
        <f t="shared" ca="1" si="27"/>
        <v>14086.363341796479</v>
      </c>
      <c r="L316" s="444">
        <f t="shared" ca="1" si="28"/>
        <v>3394813.5653729518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3394813.5653729518</v>
      </c>
      <c r="J317" s="444">
        <f t="array" ref="J317">IFERROR(INDEX('Retirement Calculator'!K:K,MATCH('Lorri 401b'!N317,'Retirement Calculator'!A:A,0),0),0)</f>
        <v>20171.771259384055</v>
      </c>
      <c r="K317" s="444">
        <f t="shared" ca="1" si="27"/>
        <v>14061.0074754732</v>
      </c>
      <c r="L317" s="444">
        <f t="shared" ca="1" si="28"/>
        <v>3388702.8015890406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3388702.8015890406</v>
      </c>
      <c r="J318" s="444">
        <f t="array" ref="J318">IFERROR(INDEX('Retirement Calculator'!K:K,MATCH('Lorri 401b'!N318,'Retirement Calculator'!A:A,0),0),0)</f>
        <v>20171.771259384055</v>
      </c>
      <c r="K318" s="444">
        <f t="shared" ca="1" si="27"/>
        <v>14035.5459597069</v>
      </c>
      <c r="L318" s="444">
        <f t="shared" ca="1" si="28"/>
        <v>3382566.5762893632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3382566.5762893632</v>
      </c>
      <c r="J319" s="444">
        <f t="array" ref="J319">IFERROR(INDEX('Retirement Calculator'!K:K,MATCH('Lorri 401b'!N319,'Retirement Calculator'!A:A,0),0),0)</f>
        <v>20171.771259384055</v>
      </c>
      <c r="K319" s="444">
        <f t="shared" ca="1" si="27"/>
        <v>14009.978354291577</v>
      </c>
      <c r="L319" s="444">
        <f t="shared" ca="1" si="28"/>
        <v>3376404.7833842705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3376404.7833842705</v>
      </c>
      <c r="J320" s="444">
        <f t="array" ref="J320">IFERROR(INDEX('Retirement Calculator'!K:K,MATCH('Lorri 401b'!N320,'Retirement Calculator'!A:A,0),0),0)</f>
        <v>20171.771259384055</v>
      </c>
      <c r="K320" s="444">
        <f t="shared" ca="1" si="27"/>
        <v>13984.304217187027</v>
      </c>
      <c r="L320" s="444">
        <f t="shared" ca="1" si="28"/>
        <v>3370217.3163420735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3370217.3163420735</v>
      </c>
      <c r="J321" s="444">
        <f t="array" ref="J321">IFERROR(INDEX('Retirement Calculator'!K:K,MATCH('Lorri 401b'!N321,'Retirement Calculator'!A:A,0),0),0)</f>
        <v>20171.771259384055</v>
      </c>
      <c r="K321" s="444">
        <f t="shared" ca="1" si="27"/>
        <v>13958.523104511205</v>
      </c>
      <c r="L321" s="444">
        <f t="shared" ca="1" si="28"/>
        <v>3364004.0681872005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3364004.0681872005</v>
      </c>
      <c r="J322" s="444">
        <f t="array" ref="J322">IFERROR(INDEX('Retirement Calculator'!K:K,MATCH('Lorri 401b'!N322,'Retirement Calculator'!A:A,0),0),0)</f>
        <v>20171.771259384055</v>
      </c>
      <c r="K322" s="444">
        <f t="shared" ca="1" si="27"/>
        <v>13932.634570532566</v>
      </c>
      <c r="L322" s="444">
        <f t="shared" ca="1" si="28"/>
        <v>3357764.9314983487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3357764.9314983487</v>
      </c>
      <c r="J323" s="444">
        <f t="array" ref="J323">IFERROR(INDEX('Retirement Calculator'!K:K,MATCH('Lorri 401b'!N323,'Retirement Calculator'!A:A,0),0),0)</f>
        <v>20171.771259384055</v>
      </c>
      <c r="K323" s="444">
        <f t="shared" ca="1" si="27"/>
        <v>13906.638167662353</v>
      </c>
      <c r="L323" s="444">
        <f t="shared" ca="1" si="28"/>
        <v>3351499.798406627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3351499.798406627</v>
      </c>
      <c r="J324" s="444">
        <f t="array" ref="J324">IFERROR(INDEX('Retirement Calculator'!K:K,MATCH('Lorri 401b'!N324,'Retirement Calculator'!A:A,0),0),0)</f>
        <v>20171.771259384055</v>
      </c>
      <c r="K324" s="444">
        <f t="shared" ca="1" si="27"/>
        <v>13880.533446446845</v>
      </c>
      <c r="L324" s="444">
        <f t="shared" ca="1" si="28"/>
        <v>3345208.5605936898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3345208.5605936898</v>
      </c>
      <c r="J325" s="444">
        <f t="array" ref="J325">IFERROR(INDEX('Retirement Calculator'!K:K,MATCH('Lorri 401b'!N325,'Retirement Calculator'!A:A,0),0),0)</f>
        <v>20171.771259384055</v>
      </c>
      <c r="K325" s="444">
        <f t="shared" ca="1" si="27"/>
        <v>13854.319955559606</v>
      </c>
      <c r="L325" s="444">
        <f t="shared" ca="1" si="28"/>
        <v>3338891.109289865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3338891.109289865</v>
      </c>
      <c r="J326" s="444">
        <f t="array" ref="J326">IFERROR(INDEX('Retirement Calculator'!K:K,MATCH('Lorri 401b'!N326,'Retirement Calculator'!A:A,0),0),0)</f>
        <v>20171.771259384055</v>
      </c>
      <c r="K326" s="444">
        <f t="shared" ca="1" si="27"/>
        <v>13827.99724179367</v>
      </c>
      <c r="L326" s="444">
        <f t="shared" ca="1" si="28"/>
        <v>3332547.3352722744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3332547.3352722744</v>
      </c>
      <c r="J327" s="444">
        <f t="array" ref="J327">IFERROR(INDEX('Retirement Calculator'!K:K,MATCH('Lorri 401b'!N327,'Retirement Calculator'!A:A,0),0),0)</f>
        <v>20171.771259384055</v>
      </c>
      <c r="K327" s="444">
        <f t="shared" ca="1" si="27"/>
        <v>13801.564850053708</v>
      </c>
      <c r="L327" s="444">
        <f t="shared" ca="1" si="28"/>
        <v>3326177.128862944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3326177.128862944</v>
      </c>
      <c r="J328" s="444">
        <f t="array" ref="J328">IFERROR(INDEX('Retirement Calculator'!K:K,MATCH('Lorri 401b'!N328,'Retirement Calculator'!A:A,0),0),0)</f>
        <v>20171.771259384055</v>
      </c>
      <c r="K328" s="444">
        <f t="shared" ca="1" si="27"/>
        <v>13775.022323348165</v>
      </c>
      <c r="L328" s="444">
        <f t="shared" ca="1" si="28"/>
        <v>3319780.3799269078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3319780.3799269078</v>
      </c>
      <c r="J329" s="444">
        <f t="array" ref="J329">IFERROR(INDEX('Retirement Calculator'!K:K,MATCH('Lorri 401b'!N329,'Retirement Calculator'!A:A,0),0),0)</f>
        <v>20171.771259384055</v>
      </c>
      <c r="K329" s="444">
        <f t="shared" ca="1" si="27"/>
        <v>13748.36920278135</v>
      </c>
      <c r="L329" s="444">
        <f t="shared" ca="1" si="28"/>
        <v>3313356.9778703051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3313356.9778703051</v>
      </c>
      <c r="J330" s="444">
        <f t="array" ref="J330">IFERROR(INDEX('Retirement Calculator'!K:K,MATCH('Lorri 401b'!N330,'Retirement Calculator'!A:A,0),0),0)</f>
        <v>20171.771259384055</v>
      </c>
      <c r="K330" s="444">
        <f t="shared" ca="1" si="27"/>
        <v>13721.605027545504</v>
      </c>
      <c r="L330" s="444">
        <f t="shared" ca="1" si="28"/>
        <v>3306906.8116384665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3306906.8116384665</v>
      </c>
      <c r="J331" s="444">
        <f t="array" ref="J331">IFERROR(INDEX('Retirement Calculator'!K:K,MATCH('Lorri 401b'!N331,'Retirement Calculator'!A:A,0),0),0)</f>
        <v>20171.771259384055</v>
      </c>
      <c r="K331" s="444">
        <f t="shared" ca="1" si="27"/>
        <v>13694.729334912845</v>
      </c>
      <c r="L331" s="444">
        <f t="shared" ca="1" si="28"/>
        <v>3300429.769713995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3300429.769713995</v>
      </c>
      <c r="J332" s="444">
        <f t="array" ref="J332">IFERROR(INDEX('Retirement Calculator'!K:K,MATCH('Lorri 401b'!N332,'Retirement Calculator'!A:A,0),0),0)</f>
        <v>20171.771259384055</v>
      </c>
      <c r="K332" s="444">
        <f t="shared" ca="1" si="27"/>
        <v>13667.741660227544</v>
      </c>
      <c r="L332" s="444">
        <f t="shared" ca="1" si="28"/>
        <v>3293925.7401148384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3293925.7401148384</v>
      </c>
      <c r="J333" s="444">
        <f t="array" ref="J333">IFERROR(INDEX('Retirement Calculator'!K:K,MATCH('Lorri 401b'!N333,'Retirement Calculator'!A:A,0),0),0)</f>
        <v>20171.771259384055</v>
      </c>
      <c r="K333" s="444">
        <f t="shared" ca="1" si="27"/>
        <v>13640.641536897725</v>
      </c>
      <c r="L333" s="444">
        <f t="shared" ca="1" si="28"/>
        <v>3287394.6103923516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3287394.6103923516</v>
      </c>
      <c r="J334" s="444">
        <f t="array" ref="J334">IFERROR(INDEX('Retirement Calculator'!K:K,MATCH('Lorri 401b'!N334,'Retirement Calculator'!A:A,0),0),0)</f>
        <v>20171.771259384055</v>
      </c>
      <c r="K334" s="444">
        <f t="shared" ca="1" si="27"/>
        <v>13613.428496387365</v>
      </c>
      <c r="L334" s="444">
        <f t="shared" ca="1" si="28"/>
        <v>3280836.2676293547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3280836.2676293547</v>
      </c>
      <c r="J335" s="444">
        <f t="array" ref="J335">IFERROR(INDEX('Retirement Calculator'!K:K,MATCH('Lorri 401b'!N335,'Retirement Calculator'!A:A,0),0),0)</f>
        <v>20171.771259384055</v>
      </c>
      <c r="K335" s="444">
        <f t="shared" ca="1" si="27"/>
        <v>13586.102068208211</v>
      </c>
      <c r="L335" s="444">
        <f t="shared" ca="1" si="28"/>
        <v>3274250.5984381787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3274250.5984381787</v>
      </c>
      <c r="J336" s="444">
        <f t="array" ref="J336">IFERROR(INDEX('Retirement Calculator'!K:K,MATCH('Lorri 401b'!N336,'Retirement Calculator'!A:A,0),0),0)</f>
        <v>20171.771259384055</v>
      </c>
      <c r="K336" s="444">
        <f t="shared" ca="1" si="27"/>
        <v>13558.661779911643</v>
      </c>
      <c r="L336" s="444">
        <f t="shared" ca="1" si="28"/>
        <v>3267637.4889587061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3267637.4889587061</v>
      </c>
      <c r="J337" s="444">
        <f t="array" ref="J337">IFERROR(INDEX('Retirement Calculator'!K:K,MATCH('Lorri 401b'!N337,'Retirement Calculator'!A:A,0),0),0)</f>
        <v>20171.771259384055</v>
      </c>
      <c r="K337" s="444">
        <f t="shared" ca="1" si="27"/>
        <v>13531.107157080507</v>
      </c>
      <c r="L337" s="444">
        <f t="shared" ca="1" si="28"/>
        <v>3260996.8248564024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3260996.8248564024</v>
      </c>
      <c r="J338" s="444">
        <f t="array" ref="J338">IFERROR(INDEX('Retirement Calculator'!K:K,MATCH('Lorri 401b'!N338,'Retirement Calculator'!A:A,0),0),0)</f>
        <v>20171.771259384055</v>
      </c>
      <c r="K338" s="444">
        <f t="shared" ca="1" si="27"/>
        <v>13503.437723320909</v>
      </c>
      <c r="L338" s="444">
        <f t="shared" ca="1" si="28"/>
        <v>3254328.491320339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3254328.491320339</v>
      </c>
      <c r="J339" s="444">
        <f t="array" ref="J339">IFERROR(INDEX('Retirement Calculator'!K:K,MATCH('Lorri 401b'!N339,'Retirement Calculator'!A:A,0),0),0)</f>
        <v>20171.771259384055</v>
      </c>
      <c r="K339" s="444">
        <f t="shared" ca="1" si="27"/>
        <v>13475.653000253978</v>
      </c>
      <c r="L339" s="444">
        <f t="shared" ca="1" si="28"/>
        <v>3247632.373061209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3247632.373061209</v>
      </c>
      <c r="J340" s="444">
        <f t="array" ref="J340">IFERROR(INDEX('Retirement Calculator'!K:K,MATCH('Lorri 401b'!N340,'Retirement Calculator'!A:A,0),0),0)</f>
        <v>20171.771259384055</v>
      </c>
      <c r="K340" s="444">
        <f t="shared" ca="1" si="27"/>
        <v>13447.752507507603</v>
      </c>
      <c r="L340" s="444">
        <f t="shared" ca="1" si="28"/>
        <v>3240908.3543093326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3240908.3543093326</v>
      </c>
      <c r="J341" s="444">
        <f t="array" ref="J341">IFERROR(INDEX('Retirement Calculator'!K:K,MATCH('Lorri 401b'!N341,'Retirement Calculator'!A:A,0),0),0)</f>
        <v>20171.771259384055</v>
      </c>
      <c r="K341" s="444">
        <f t="shared" ca="1" si="27"/>
        <v>13419.735762708118</v>
      </c>
      <c r="L341" s="444">
        <f t="shared" ca="1" si="28"/>
        <v>3234156.3188126562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3234156.3188126562</v>
      </c>
      <c r="J342" s="444">
        <f t="array" ref="J342">IFERROR(INDEX('Retirement Calculator'!K:K,MATCH('Lorri 401b'!N342,'Retirement Calculator'!A:A,0),0),0)</f>
        <v>20171.771259384055</v>
      </c>
      <c r="K342" s="444">
        <f t="shared" ca="1" si="27"/>
        <v>13391.602281471967</v>
      </c>
      <c r="L342" s="444">
        <f t="shared" ca="1" si="28"/>
        <v>3227376.1498347442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3227376.1498347442</v>
      </c>
      <c r="J343" s="444">
        <f t="array" ref="J343">IFERROR(INDEX('Retirement Calculator'!K:K,MATCH('Lorri 401b'!N343,'Retirement Calculator'!A:A,0),0),0)</f>
        <v>20171.771259384055</v>
      </c>
      <c r="K343" s="444">
        <f t="shared" ca="1" si="27"/>
        <v>13363.351577397332</v>
      </c>
      <c r="L343" s="444">
        <f t="shared" ca="1" si="28"/>
        <v>3220567.7301527574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3220567.7301527574</v>
      </c>
      <c r="J344" s="444">
        <f t="array" ref="J344">IFERROR(INDEX('Retirement Calculator'!K:K,MATCH('Lorri 401b'!N344,'Retirement Calculator'!A:A,0),0),0)</f>
        <v>20171.771259384055</v>
      </c>
      <c r="K344" s="444">
        <f t="shared" ca="1" si="27"/>
        <v>13334.983162055722</v>
      </c>
      <c r="L344" s="444">
        <f t="shared" ca="1" si="28"/>
        <v>3213730.9420554289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3213730.9420554289</v>
      </c>
      <c r="J345" s="444">
        <f t="array" ref="J345">IFERROR(INDEX('Retirement Calculator'!K:K,MATCH('Lorri 401b'!N345,'Retirement Calculator'!A:A,0),0),0)</f>
        <v>20171.771259384055</v>
      </c>
      <c r="K345" s="444">
        <f t="shared" ca="1" si="27"/>
        <v>13306.49654498352</v>
      </c>
      <c r="L345" s="444">
        <f t="shared" ca="1" si="28"/>
        <v>3206865.6673410283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3206865.6673410283</v>
      </c>
      <c r="J346" s="444">
        <f t="array" ref="J346">IFERROR(INDEX('Retirement Calculator'!K:K,MATCH('Lorri 401b'!N346,'Retirement Calculator'!A:A,0),0),0)</f>
        <v>20171.771259384055</v>
      </c>
      <c r="K346" s="444">
        <f t="shared" ca="1" si="27"/>
        <v>13277.891233673517</v>
      </c>
      <c r="L346" s="444">
        <f t="shared" ca="1" si="28"/>
        <v>3199971.7873153174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3199971.7873153174</v>
      </c>
      <c r="J347" s="444">
        <f t="array" ref="J347">IFERROR(INDEX('Retirement Calculator'!K:K,MATCH('Lorri 401b'!N347,'Retirement Calculator'!A:A,0),0),0)</f>
        <v>20171.771259384055</v>
      </c>
      <c r="K347" s="444">
        <f t="shared" ca="1" si="27"/>
        <v>13249.166733566388</v>
      </c>
      <c r="L347" s="444">
        <f t="shared" ca="1" si="28"/>
        <v>3193049.1827894994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3193049.1827894994</v>
      </c>
      <c r="J348" s="444">
        <f t="array" ref="J348">IFERROR(INDEX('Retirement Calculator'!K:K,MATCH('Lorri 401b'!N348,'Retirement Calculator'!A:A,0),0),0)</f>
        <v>20171.771259384055</v>
      </c>
      <c r="K348" s="444">
        <f t="shared" ca="1" si="27"/>
        <v>13220.322548042146</v>
      </c>
      <c r="L348" s="444">
        <f t="shared" ca="1" si="28"/>
        <v>3186097.7340781572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3186097.7340781572</v>
      </c>
      <c r="J349" s="444">
        <f t="array" ref="J349">IFERROR(INDEX('Retirement Calculator'!K:K,MATCH('Lorri 401b'!N349,'Retirement Calculator'!A:A,0),0),0)</f>
        <v>20171.771259384055</v>
      </c>
      <c r="K349" s="444">
        <f t="shared" ca="1" si="27"/>
        <v>13191.358178411554</v>
      </c>
      <c r="L349" s="444">
        <f t="shared" ca="1" si="28"/>
        <v>3179117.3209971846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3179117.3209971846</v>
      </c>
      <c r="J350" s="444">
        <f t="array" ref="J350">IFERROR(INDEX('Retirement Calculator'!K:K,MATCH('Lorri 401b'!N350,'Retirement Calculator'!A:A,0),0),0)</f>
        <v>20171.771259384055</v>
      </c>
      <c r="K350" s="444">
        <f t="shared" ca="1" si="27"/>
        <v>13162.273123907502</v>
      </c>
      <c r="L350" s="444">
        <f t="shared" ca="1" si="28"/>
        <v>3172107.8228617078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3172107.8228617078</v>
      </c>
      <c r="J351" s="444">
        <f t="array" ref="J351">IFERROR(INDEX('Retirement Calculator'!K:K,MATCH('Lorri 401b'!N351,'Retirement Calculator'!A:A,0),0),0)</f>
        <v>20171.771259384055</v>
      </c>
      <c r="K351" s="444">
        <f t="shared" ca="1" si="27"/>
        <v>13133.066881676348</v>
      </c>
      <c r="L351" s="444">
        <f t="shared" ca="1" si="28"/>
        <v>3165069.1184839997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3165069.1184839997</v>
      </c>
      <c r="J352" s="444">
        <f t="array" ref="J352">IFERROR(INDEX('Retirement Calculator'!K:K,MATCH('Lorri 401b'!N352,'Retirement Calculator'!A:A,0),0),0)</f>
        <v>20171.771259384055</v>
      </c>
      <c r="K352" s="444">
        <f t="shared" ca="1" si="27"/>
        <v>13103.738946769232</v>
      </c>
      <c r="L352" s="444">
        <f t="shared" ca="1" si="28"/>
        <v>3158001.0861713849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3158001.0861713849</v>
      </c>
      <c r="J353" s="444">
        <f t="array" ref="J353">IFERROR(INDEX('Retirement Calculator'!K:K,MATCH('Lorri 401b'!N353,'Retirement Calculator'!A:A,0),0),0)</f>
        <v>20171.771259384055</v>
      </c>
      <c r="K353" s="444">
        <f t="shared" ca="1" si="27"/>
        <v>13074.288812133336</v>
      </c>
      <c r="L353" s="444">
        <f t="shared" ca="1" si="28"/>
        <v>3150903.6037241342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3150903.6037241342</v>
      </c>
      <c r="J354" s="444">
        <f t="array" ref="J354">IFERROR(INDEX('Retirement Calculator'!K:K,MATCH('Lorri 401b'!N354,'Retirement Calculator'!A:A,0),0),0)</f>
        <v>20171.771259384055</v>
      </c>
      <c r="K354" s="444">
        <f t="shared" ca="1" si="27"/>
        <v>13044.715968603125</v>
      </c>
      <c r="L354" s="444">
        <f t="shared" ca="1" si="28"/>
        <v>3143776.5484333532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3143776.5484333532</v>
      </c>
      <c r="J355" s="444">
        <f t="array" ref="J355">IFERROR(INDEX('Retirement Calculator'!K:K,MATCH('Lorri 401b'!N355,'Retirement Calculator'!A:A,0),0),0)</f>
        <v>20171.771259384055</v>
      </c>
      <c r="K355" s="444">
        <f t="shared" ca="1" si="27"/>
        <v>13015.019904891536</v>
      </c>
      <c r="L355" s="444">
        <f t="shared" ca="1" si="28"/>
        <v>3136619.7970788605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3136619.7970788605</v>
      </c>
      <c r="J356" s="444">
        <f t="array" ref="J356">IFERROR(INDEX('Retirement Calculator'!K:K,MATCH('Lorri 401b'!N356,'Retirement Calculator'!A:A,0),0),0)</f>
        <v>20171.771259384055</v>
      </c>
      <c r="K356" s="444">
        <f t="shared" ca="1" si="27"/>
        <v>12985.200107581151</v>
      </c>
      <c r="L356" s="444">
        <f t="shared" ca="1" si="28"/>
        <v>3129433.2259270572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3129433.2259270572</v>
      </c>
      <c r="J357" s="444">
        <f t="array" ref="J357">IFERROR(INDEX('Retirement Calculator'!K:K,MATCH('Lorri 401b'!N357,'Retirement Calculator'!A:A,0),0),0)</f>
        <v>20171.771259384055</v>
      </c>
      <c r="K357" s="444">
        <f t="shared" ca="1" si="27"/>
        <v>12955.256061115304</v>
      </c>
      <c r="L357" s="444">
        <f t="shared" ca="1" si="28"/>
        <v>3122216.7107287883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3122216.7107287883</v>
      </c>
      <c r="J358" s="444">
        <f t="array" ref="J358">IFERROR(INDEX('Retirement Calculator'!K:K,MATCH('Lorri 401b'!N358,'Retirement Calculator'!A:A,0),0),0)</f>
        <v>20171.771259384055</v>
      </c>
      <c r="K358" s="444">
        <f t="shared" ca="1" si="27"/>
        <v>12925.187247789183</v>
      </c>
      <c r="L358" s="444">
        <f t="shared" ca="1" si="28"/>
        <v>3114970.1267171931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3114970.1267171931</v>
      </c>
      <c r="J359" s="444">
        <f t="array" ref="J359">IFERROR(INDEX('Retirement Calculator'!K:K,MATCH('Lorri 401b'!N359,'Retirement Calculator'!A:A,0),0),0)</f>
        <v>20171.771259384055</v>
      </c>
      <c r="K359" s="444">
        <f t="shared" ca="1" si="27"/>
        <v>12894.99314774087</v>
      </c>
      <c r="L359" s="444">
        <f t="shared" ca="1" si="28"/>
        <v>3107693.3486055499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3107693.3486055499</v>
      </c>
      <c r="J360" s="444">
        <f t="array" ref="J360">IFERROR(INDEX('Retirement Calculator'!K:K,MATCH('Lorri 401b'!N360,'Retirement Calculator'!A:A,0),0),0)</f>
        <v>20171.771259384055</v>
      </c>
      <c r="K360" s="444">
        <f t="shared" ca="1" si="27"/>
        <v>12864.673238942356</v>
      </c>
      <c r="L360" s="444">
        <f t="shared" ca="1" si="28"/>
        <v>3100386.2505851081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3100386.2505851081</v>
      </c>
      <c r="J361" s="444">
        <f t="array" ref="J361">IFERROR(INDEX('Retirement Calculator'!K:K,MATCH('Lorri 401b'!N361,'Retirement Calculator'!A:A,0),0),0)</f>
        <v>20171.771259384055</v>
      </c>
      <c r="K361" s="444">
        <f t="shared" ca="1" si="27"/>
        <v>12834.226997190515</v>
      </c>
      <c r="L361" s="444">
        <f t="shared" ca="1" si="28"/>
        <v>3093048.7063229145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3093048.7063229145</v>
      </c>
      <c r="J362" s="444">
        <f t="array" ref="J362">IFERROR(INDEX('Retirement Calculator'!K:K,MATCH('Lorri 401b'!N362,'Retirement Calculator'!A:A,0),0),0)</f>
        <v>20171.771259384055</v>
      </c>
      <c r="K362" s="444">
        <f t="shared" ca="1" si="27"/>
        <v>12803.653896098043</v>
      </c>
      <c r="L362" s="444">
        <f t="shared" ca="1" si="28"/>
        <v>3085680.5889596283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3085680.5889596283</v>
      </c>
      <c r="J363" s="444">
        <f t="array" ref="J363">IFERROR(INDEX('Retirement Calculator'!K:K,MATCH('Lorri 401b'!N363,'Retirement Calculator'!A:A,0),0),0)</f>
        <v>20171.771259384055</v>
      </c>
      <c r="K363" s="444">
        <f t="shared" ca="1" si="27"/>
        <v>12772.953407084349</v>
      </c>
      <c r="L363" s="444">
        <f t="shared" ca="1" si="28"/>
        <v>3078281.7711073286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3078281.7711073286</v>
      </c>
      <c r="J364" s="444">
        <f t="array" ref="J364">IFERROR(INDEX('Retirement Calculator'!K:K,MATCH('Lorri 401b'!N364,'Retirement Calculator'!A:A,0),0),0)</f>
        <v>20171.771259384055</v>
      </c>
      <c r="K364" s="444">
        <f t="shared" ca="1" si="27"/>
        <v>12742.124999366435</v>
      </c>
      <c r="L364" s="444">
        <f t="shared" ca="1" si="28"/>
        <v>3070852.1248473106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3070852.1248473106</v>
      </c>
      <c r="J365" s="444">
        <f t="array" ref="J365">IFERROR(INDEX('Retirement Calculator'!K:K,MATCH('Lorri 401b'!N365,'Retirement Calculator'!A:A,0),0),0)</f>
        <v>20171.771259384055</v>
      </c>
      <c r="K365" s="444">
        <f t="shared" ca="1" si="27"/>
        <v>12711.168139949694</v>
      </c>
      <c r="L365" s="444">
        <f t="shared" ca="1" si="28"/>
        <v>3063391.5217278763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3063391.5217278763</v>
      </c>
      <c r="J366" s="444">
        <f t="array" ref="J366">IFERROR(INDEX('Retirement Calculator'!K:K,MATCH('Lorri 401b'!N366,'Retirement Calculator'!A:A,0),0),0)</f>
        <v>20171.771259384055</v>
      </c>
      <c r="K366" s="444">
        <f t="shared" ca="1" si="27"/>
        <v>12680.082293618716</v>
      </c>
      <c r="L366" s="444">
        <f t="shared" ca="1" si="28"/>
        <v>3055899.832762111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3055899.832762111</v>
      </c>
      <c r="J367" s="444">
        <f t="array" ref="J367">IFERROR(INDEX('Retirement Calculator'!K:K,MATCH('Lorri 401b'!N367,'Retirement Calculator'!A:A,0),0),0)</f>
        <v>20171.771259384055</v>
      </c>
      <c r="K367" s="444">
        <f t="shared" ca="1" si="27"/>
        <v>12648.866922928028</v>
      </c>
      <c r="L367" s="444">
        <f t="shared" ca="1" si="28"/>
        <v>3048376.9284256548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3048376.9284256548</v>
      </c>
      <c r="J368" s="444">
        <f t="array" ref="J368">IFERROR(INDEX('Retirement Calculator'!K:K,MATCH('Lorri 401b'!N368,'Retirement Calculator'!A:A,0),0),0)</f>
        <v>20171.771259384055</v>
      </c>
      <c r="K368" s="444">
        <f t="shared" ca="1" si="27"/>
        <v>12617.521488192793</v>
      </c>
      <c r="L368" s="444">
        <f t="shared" ca="1" si="28"/>
        <v>3040822.6786544635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3040822.6786544635</v>
      </c>
      <c r="J369" s="444">
        <f t="array" ref="J369">IFERROR(INDEX('Retirement Calculator'!K:K,MATCH('Lorri 401b'!N369,'Retirement Calculator'!A:A,0),0),0)</f>
        <v>20171.771259384055</v>
      </c>
      <c r="K369" s="444">
        <f t="shared" ca="1" si="27"/>
        <v>12586.045447479497</v>
      </c>
      <c r="L369" s="444">
        <f t="shared" ca="1" si="28"/>
        <v>3033236.9528425587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3033236.9528425587</v>
      </c>
      <c r="J370" s="444">
        <f t="array" ref="J370">IFERROR(INDEX('Retirement Calculator'!K:K,MATCH('Lorri 401b'!N370,'Retirement Calculator'!A:A,0),0),0)</f>
        <v>20171.771259384055</v>
      </c>
      <c r="K370" s="444">
        <f t="shared" ca="1" si="27"/>
        <v>12554.438256596561</v>
      </c>
      <c r="L370" s="444">
        <f t="shared" ca="1" si="28"/>
        <v>3025619.6198397712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3025619.6198397712</v>
      </c>
      <c r="J371" s="444">
        <f t="array" ref="J371">IFERROR(INDEX('Retirement Calculator'!K:K,MATCH('Lorri 401b'!N371,'Retirement Calculator'!A:A,0),0),0)</f>
        <v>20171.771259384055</v>
      </c>
      <c r="K371" s="444">
        <f t="shared" ca="1" si="27"/>
        <v>12522.699369084945</v>
      </c>
      <c r="L371" s="444">
        <f t="shared" ca="1" si="28"/>
        <v>3017970.547949472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3017970.547949472</v>
      </c>
      <c r="J372" s="444">
        <f t="array" ref="J372">IFERROR(INDEX('Retirement Calculator'!K:K,MATCH('Lorri 401b'!N372,'Retirement Calculator'!A:A,0),0),0)</f>
        <v>20171.771259384055</v>
      </c>
      <c r="K372" s="444">
        <f t="shared" ca="1" si="27"/>
        <v>12490.828236208699</v>
      </c>
      <c r="L372" s="444">
        <f t="shared" ca="1" si="28"/>
        <v>3010289.6049262965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3010289.6049262965</v>
      </c>
      <c r="J373" s="444">
        <f t="array" ref="J373">IFERROR(INDEX('Retirement Calculator'!K:K,MATCH('Lorri 401b'!N373,'Retirement Calculator'!A:A,0),0),0)</f>
        <v>20171.771259384055</v>
      </c>
      <c r="K373" s="444">
        <f t="shared" ca="1" si="27"/>
        <v>12458.824306945467</v>
      </c>
      <c r="L373" s="444">
        <f t="shared" ca="1" si="28"/>
        <v>3002576.6579738576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3002576.6579738576</v>
      </c>
      <c r="J374" s="444">
        <f t="array" ref="J374">IFERROR(INDEX('Retirement Calculator'!K:K,MATCH('Lorri 401b'!N374,'Retirement Calculator'!A:A,0),0),0)</f>
        <v>20171.771259384055</v>
      </c>
      <c r="K374" s="444">
        <f t="shared" ca="1" si="27"/>
        <v>12426.687027976972</v>
      </c>
      <c r="L374" s="444">
        <f t="shared" ca="1" si="28"/>
        <v>2994831.5737424502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2994831.5737424502</v>
      </c>
      <c r="J375" s="444">
        <f t="array" ref="J375">IFERROR(INDEX('Retirement Calculator'!K:K,MATCH('Lorri 401b'!N375,'Retirement Calculator'!A:A,0),0),0)</f>
        <v>20171.771259384055</v>
      </c>
      <c r="K375" s="444">
        <f t="shared" ca="1" si="27"/>
        <v>12394.415843679442</v>
      </c>
      <c r="L375" s="444">
        <f t="shared" ca="1" si="28"/>
        <v>2987054.2183267456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2987054.2183267456</v>
      </c>
      <c r="J376" s="444">
        <f t="array" ref="J376">IFERROR(INDEX('Retirement Calculator'!K:K,MATCH('Lorri 401b'!N376,'Retirement Calculator'!A:A,0),0),0)</f>
        <v>20171.771259384055</v>
      </c>
      <c r="K376" s="444">
        <f t="shared" ca="1" si="27"/>
        <v>12362.010196114006</v>
      </c>
      <c r="L376" s="444">
        <f t="shared" ca="1" si="28"/>
        <v>2979244.4572634753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2979244.4572634753</v>
      </c>
      <c r="J377" s="444">
        <f t="array" ref="J377">IFERROR(INDEX('Retirement Calculator'!K:K,MATCH('Lorri 401b'!N377,'Retirement Calculator'!A:A,0),0),0)</f>
        <v>20171.771259384055</v>
      </c>
      <c r="K377" s="444">
        <f t="shared" ca="1" si="27"/>
        <v>12329.469525017046</v>
      </c>
      <c r="L377" s="444">
        <f t="shared" ca="1" si="28"/>
        <v>2971402.1555291079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2971402.1555291079</v>
      </c>
      <c r="J378" s="444">
        <f t="array" ref="J378">IFERROR(INDEX('Retirement Calculator'!K:K,MATCH('Lorri 401b'!N378,'Retirement Calculator'!A:A,0),0),0)</f>
        <v>20171.771259384055</v>
      </c>
      <c r="K378" s="444">
        <f t="shared" ca="1" si="27"/>
        <v>12296.793267790516</v>
      </c>
      <c r="L378" s="444">
        <f t="shared" ca="1" si="28"/>
        <v>2963527.1775375144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2963527.1775375144</v>
      </c>
      <c r="J379" s="444">
        <f t="array" ref="J379">IFERROR(INDEX('Retirement Calculator'!K:K,MATCH('Lorri 401b'!N379,'Retirement Calculator'!A:A,0),0),0)</f>
        <v>20171.771259384055</v>
      </c>
      <c r="K379" s="444">
        <f t="shared" ca="1" si="27"/>
        <v>12263.980859492209</v>
      </c>
      <c r="L379" s="444">
        <f t="shared" ca="1" si="28"/>
        <v>2955619.3871376226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2955619.3871376226</v>
      </c>
      <c r="J380" s="444">
        <f t="array" ref="J380">IFERROR(INDEX('Retirement Calculator'!K:K,MATCH('Lorri 401b'!N380,'Retirement Calculator'!A:A,0),0),0)</f>
        <v>20171.771259384055</v>
      </c>
      <c r="K380" s="444">
        <f t="shared" ca="1" si="27"/>
        <v>12231.031732825993</v>
      </c>
      <c r="L380" s="444">
        <f t="shared" ca="1" si="28"/>
        <v>2947678.6476110644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2947678.6476110644</v>
      </c>
      <c r="J381" s="444">
        <f t="array" ref="J381">IFERROR(INDEX('Retirement Calculator'!K:K,MATCH('Lorri 401b'!N381,'Retirement Calculator'!A:A,0),0),0)</f>
        <v>20171.771259384055</v>
      </c>
      <c r="K381" s="444">
        <f t="shared" ca="1" si="27"/>
        <v>12197.945318132</v>
      </c>
      <c r="L381" s="444">
        <f t="shared" ca="1" si="28"/>
        <v>2939704.8216698123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2939704.8216698123</v>
      </c>
      <c r="J382" s="444">
        <f t="array" ref="J382">IFERROR(INDEX('Retirement Calculator'!K:K,MATCH('Lorri 401b'!N382,'Retirement Calculator'!A:A,0),0),0)</f>
        <v>20171.771259384055</v>
      </c>
      <c r="K382" s="444">
        <f t="shared" ca="1" si="27"/>
        <v>12164.721043376783</v>
      </c>
      <c r="L382" s="444">
        <f t="shared" ca="1" si="28"/>
        <v>2931697.7714538048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2931697.7714538048</v>
      </c>
      <c r="J383" s="444">
        <f t="array" ref="J383">IFERROR(INDEX('Retirement Calculator'!K:K,MATCH('Lorri 401b'!N383,'Retirement Calculator'!A:A,0),0),0)</f>
        <v>20171.771259384055</v>
      </c>
      <c r="K383" s="444">
        <f t="shared" ca="1" si="27"/>
        <v>12131.358334143419</v>
      </c>
      <c r="L383" s="444">
        <f t="shared" ca="1" si="28"/>
        <v>2923657.3585285642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2923657.3585285642</v>
      </c>
      <c r="J384" s="444">
        <f t="array" ref="J384">IFERROR(INDEX('Retirement Calculator'!K:K,MATCH('Lorri 401b'!N384,'Retirement Calculator'!A:A,0),0),0)</f>
        <v>20171.771259384055</v>
      </c>
      <c r="K384" s="444">
        <f t="shared" ca="1" si="27"/>
        <v>12097.856613621583</v>
      </c>
      <c r="L384" s="444">
        <f t="shared" ca="1" si="28"/>
        <v>2915583.4438828016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2915583.4438828016</v>
      </c>
      <c r="J385" s="444">
        <f t="array" ref="J385">IFERROR(INDEX('Retirement Calculator'!K:K,MATCH('Lorri 401b'!N385,'Retirement Calculator'!A:A,0),0),0)</f>
        <v>20171.771259384055</v>
      </c>
      <c r="K385" s="444">
        <f t="shared" ca="1" si="27"/>
        <v>12064.215302597571</v>
      </c>
      <c r="L385" s="444">
        <f t="shared" ca="1" si="28"/>
        <v>2907475.8879260151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2907475.8879260151</v>
      </c>
      <c r="J386" s="444">
        <f t="array" ref="J386">IFERROR(INDEX('Retirement Calculator'!K:K,MATCH('Lorri 401b'!N386,'Retirement Calculator'!A:A,0),0),0)</f>
        <v>20171.771259384055</v>
      </c>
      <c r="K386" s="444">
        <f t="shared" ca="1" si="27"/>
        <v>12030.433819444295</v>
      </c>
      <c r="L386" s="444">
        <f t="shared" ca="1" si="28"/>
        <v>2899334.5504860752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2899334.5504860752</v>
      </c>
      <c r="J387" s="444">
        <f t="array" ref="J387">IFERROR(INDEX('Retirement Calculator'!K:K,MATCH('Lorri 401b'!N387,'Retirement Calculator'!A:A,0),0),0)</f>
        <v>20171.771259384055</v>
      </c>
      <c r="K387" s="444">
        <f t="shared" ca="1" si="27"/>
        <v>11996.511580111212</v>
      </c>
      <c r="L387" s="444">
        <f t="shared" ca="1" si="28"/>
        <v>2891159.290806802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2891159.290806802</v>
      </c>
      <c r="J388" s="444">
        <f t="array" ref="J388">IFERROR(INDEX('Retirement Calculator'!K:K,MATCH('Lorri 401b'!N388,'Retirement Calculator'!A:A,0),0),0)</f>
        <v>20171.771259384055</v>
      </c>
      <c r="K388" s="444">
        <f t="shared" ca="1" si="27"/>
        <v>11962.447998114241</v>
      </c>
      <c r="L388" s="444">
        <f t="shared" ca="1" si="28"/>
        <v>2882949.9675455322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2882949.9675455322</v>
      </c>
      <c r="J389" s="444">
        <f t="array" ref="J389">IFERROR(INDEX('Retirement Calculator'!K:K,MATCH('Lorri 401b'!N389,'Retirement Calculator'!A:A,0),0),0)</f>
        <v>20171.771259384055</v>
      </c>
      <c r="K389" s="444">
        <f t="shared" ca="1" si="27"/>
        <v>11928.242484525616</v>
      </c>
      <c r="L389" s="444">
        <f t="shared" ca="1" si="28"/>
        <v>2874706.4387706737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2874706.4387706737</v>
      </c>
      <c r="J390" s="444">
        <f t="array" ref="J390">IFERROR(INDEX('Retirement Calculator'!K:K,MATCH('Lorri 401b'!N390,'Retirement Calculator'!A:A,0),0),0)</f>
        <v>20171.771259384055</v>
      </c>
      <c r="K390" s="444">
        <f t="shared" ca="1" si="27"/>
        <v>11893.894447963707</v>
      </c>
      <c r="L390" s="444">
        <f t="shared" ca="1" si="28"/>
        <v>2866428.5619592532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2866428.5619592532</v>
      </c>
      <c r="J391" s="444">
        <f t="array" ref="J391">IFERROR(INDEX('Retirement Calculator'!K:K,MATCH('Lorri 401b'!N391,'Retirement Calculator'!A:A,0),0),0)</f>
        <v>20171.771259384055</v>
      </c>
      <c r="K391" s="444">
        <f t="shared" ca="1" si="27"/>
        <v>11859.403294582788</v>
      </c>
      <c r="L391" s="444">
        <f t="shared" ca="1" si="28"/>
        <v>2858116.1939944518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2858116.1939944518</v>
      </c>
      <c r="J392" s="444">
        <f t="array" ref="J392">IFERROR(INDEX('Retirement Calculator'!K:K,MATCH('Lorri 401b'!N392,'Retirement Calculator'!A:A,0),0),0)</f>
        <v>20171.771259384055</v>
      </c>
      <c r="K392" s="444">
        <f t="shared" ca="1" si="27"/>
        <v>11824.768428062782</v>
      </c>
      <c r="L392" s="444">
        <f t="shared" ca="1" si="28"/>
        <v>2849769.1911631301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2849769.1911631301</v>
      </c>
      <c r="J393" s="444">
        <f t="array" ref="J393">IFERROR(INDEX('Retirement Calculator'!K:K,MATCH('Lorri 401b'!N393,'Retirement Calculator'!A:A,0),0),0)</f>
        <v>20171.771259384055</v>
      </c>
      <c r="K393" s="444">
        <f t="shared" ca="1" si="27"/>
        <v>11789.989249598941</v>
      </c>
      <c r="L393" s="444">
        <f t="shared" ca="1" si="28"/>
        <v>2841387.409153345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2841387.409153345</v>
      </c>
      <c r="J394" s="444">
        <f t="array" ref="J394">IFERROR(INDEX('Retirement Calculator'!K:K,MATCH('Lorri 401b'!N394,'Retirement Calculator'!A:A,0),0),0)</f>
        <v>20171.771259384055</v>
      </c>
      <c r="K394" s="444">
        <f t="shared" ca="1" si="27"/>
        <v>11755.065157891504</v>
      </c>
      <c r="L394" s="444">
        <f t="shared" ca="1" si="28"/>
        <v>2832970.7030518525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2832970.7030518525</v>
      </c>
      <c r="J395" s="444">
        <f t="array" ref="J395">IFERROR(INDEX('Retirement Calculator'!K:K,MATCH('Lorri 401b'!N395,'Retirement Calculator'!A:A,0),0),0)</f>
        <v>20171.771259384055</v>
      </c>
      <c r="K395" s="444">
        <f t="shared" ca="1" si="27"/>
        <v>11719.995549135285</v>
      </c>
      <c r="L395" s="444">
        <f t="shared" ca="1" si="28"/>
        <v>2824518.9273416037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2824518.9273416037</v>
      </c>
      <c r="J396" s="444">
        <f t="array" ref="J396">IFERROR(INDEX('Retirement Calculator'!K:K,MATCH('Lorri 401b'!N396,'Retirement Calculator'!A:A,0),0),0)</f>
        <v>20171.771259384055</v>
      </c>
      <c r="K396" s="444">
        <f t="shared" ca="1" si="27"/>
        <v>11684.779817009248</v>
      </c>
      <c r="L396" s="444">
        <f t="shared" ca="1" si="28"/>
        <v>2816031.9358992288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2816031.9358992288</v>
      </c>
      <c r="J397" s="444">
        <f t="array" ref="J397">IFERROR(INDEX('Retirement Calculator'!K:K,MATCH('Lorri 401b'!N397,'Retirement Calculator'!A:A,0),0),0)</f>
        <v>20171.771259384055</v>
      </c>
      <c r="K397" s="444">
        <f t="shared" ca="1" si="27"/>
        <v>11649.41735266602</v>
      </c>
      <c r="L397" s="444">
        <f t="shared" ca="1" si="28"/>
        <v>2807509.5819925107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2807509.5819925107</v>
      </c>
      <c r="J398" s="444">
        <f t="array" ref="J398">IFERROR(INDEX('Retirement Calculator'!K:K,MATCH('Lorri 401b'!N398,'Retirement Calculator'!A:A,0),0),0)</f>
        <v>20171.771259384055</v>
      </c>
      <c r="K398" s="444">
        <f t="shared" ca="1" si="27"/>
        <v>11613.90754472136</v>
      </c>
      <c r="L398" s="444">
        <f t="shared" ca="1" si="28"/>
        <v>2798951.7182778479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2798951.7182778479</v>
      </c>
      <c r="J399" s="444">
        <f t="array" ref="J399">IFERROR(INDEX('Retirement Calculator'!K:K,MATCH('Lorri 401b'!N399,'Retirement Calculator'!A:A,0),0),0)</f>
        <v>20171.771259384055</v>
      </c>
      <c r="K399" s="444">
        <f t="shared" ca="1" si="27"/>
        <v>11578.249779243599</v>
      </c>
      <c r="L399" s="444">
        <f t="shared" ca="1" si="28"/>
        <v>2790358.1967977071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2790358.1967977071</v>
      </c>
      <c r="J400" s="444">
        <f t="array" ref="J400">IFERROR(INDEX('Retirement Calculator'!K:K,MATCH('Lorri 401b'!N400,'Retirement Calculator'!A:A,0),0),0)</f>
        <v>20171.771259384055</v>
      </c>
      <c r="K400" s="444">
        <f t="shared" ca="1" si="27"/>
        <v>11542.443439743012</v>
      </c>
      <c r="L400" s="444">
        <f t="shared" ca="1" si="28"/>
        <v>2781728.8689780659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2781728.8689780659</v>
      </c>
      <c r="J401" s="444">
        <f t="array" ref="J401">IFERROR(INDEX('Retirement Calculator'!K:K,MATCH('Lorri 401b'!N401,'Retirement Calculator'!A:A,0),0),0)</f>
        <v>20171.771259384055</v>
      </c>
      <c r="K401" s="444">
        <f t="shared" ca="1" si="27"/>
        <v>11506.487907161174</v>
      </c>
      <c r="L401" s="444">
        <f t="shared" ca="1" si="28"/>
        <v>2773063.5856258427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2773063.5856258427</v>
      </c>
      <c r="J402" s="444">
        <f t="array" ref="J402">IFERROR(INDEX('Retirement Calculator'!K:K,MATCH('Lorri 401b'!N402,'Retirement Calculator'!A:A,0),0),0)</f>
        <v>20171.771259384055</v>
      </c>
      <c r="K402" s="444">
        <f t="shared" ca="1" si="27"/>
        <v>11470.382559860243</v>
      </c>
      <c r="L402" s="444">
        <f t="shared" ca="1" si="28"/>
        <v>2764362.1969263186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2764362.1969263186</v>
      </c>
      <c r="J403" s="444">
        <f t="array" ref="J403">IFERROR(INDEX('Retirement Calculator'!K:K,MATCH('Lorri 401b'!N403,'Retirement Calculator'!A:A,0),0),0)</f>
        <v>20171.771259384055</v>
      </c>
      <c r="K403" s="444">
        <f t="shared" ca="1" si="27"/>
        <v>11434.126773612226</v>
      </c>
      <c r="L403" s="444">
        <f t="shared" ca="1" si="28"/>
        <v>2755624.5524405465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2755624.5524405465</v>
      </c>
      <c r="J404" s="444">
        <f t="array" ref="J404">IFERROR(INDEX('Retirement Calculator'!K:K,MATCH('Lorri 401b'!N404,'Retirement Calculator'!A:A,0),0),0)</f>
        <v>20171.771259384055</v>
      </c>
      <c r="K404" s="444">
        <f t="shared" ca="1" si="27"/>
        <v>11397.719921588176</v>
      </c>
      <c r="L404" s="444">
        <f t="shared" ca="1" si="28"/>
        <v>2746850.5011027502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2746850.5011027502</v>
      </c>
      <c r="J405" s="444">
        <f t="array" ref="J405">IFERROR(INDEX('Retirement Calculator'!K:K,MATCH('Lorri 401b'!N405,'Retirement Calculator'!A:A,0),0),0)</f>
        <v>20171.771259384055</v>
      </c>
      <c r="K405" s="444">
        <f t="shared" ca="1" si="27"/>
        <v>11361.161374347357</v>
      </c>
      <c r="L405" s="444">
        <f t="shared" ca="1" si="28"/>
        <v>2738039.8912177132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2738039.8912177132</v>
      </c>
      <c r="J406" s="444">
        <f t="array" ref="J406">IFERROR(INDEX('Retirement Calculator'!K:K,MATCH('Lorri 401b'!N406,'Retirement Calculator'!A:A,0),0),0)</f>
        <v>20171.771259384055</v>
      </c>
      <c r="K406" s="444">
        <f t="shared" ca="1" si="27"/>
        <v>11324.450499826371</v>
      </c>
      <c r="L406" s="444">
        <f t="shared" ca="1" si="28"/>
        <v>2729192.5704581556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2729192.5704581556</v>
      </c>
      <c r="J407" s="444">
        <f t="array" ref="J407">IFERROR(INDEX('Retirement Calculator'!K:K,MATCH('Lorri 401b'!N407,'Retirement Calculator'!A:A,0),0),0)</f>
        <v>20171.771259384055</v>
      </c>
      <c r="K407" s="444">
        <f t="shared" ca="1" si="27"/>
        <v>11287.586663328213</v>
      </c>
      <c r="L407" s="444">
        <f t="shared" ca="1" si="28"/>
        <v>2720308.3858620995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2720308.3858620995</v>
      </c>
      <c r="J408" s="444">
        <f t="array" ref="J408">IFERROR(INDEX('Retirement Calculator'!K:K,MATCH('Lorri 401b'!N408,'Retirement Calculator'!A:A,0),0),0)</f>
        <v>20171.771259384055</v>
      </c>
      <c r="K408" s="444">
        <f t="shared" ca="1" si="27"/>
        <v>11250.569227511314</v>
      </c>
      <c r="L408" s="444">
        <f t="shared" ca="1" si="28"/>
        <v>2711387.1838302268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2711387.1838302268</v>
      </c>
      <c r="J409" s="444">
        <f t="array" ref="J409">IFERROR(INDEX('Retirement Calculator'!K:K,MATCH('Lorri 401b'!N409,'Retirement Calculator'!A:A,0),0),0)</f>
        <v>20171.771259384055</v>
      </c>
      <c r="K409" s="444">
        <f t="shared" ca="1" si="27"/>
        <v>11213.39755237851</v>
      </c>
      <c r="L409" s="444">
        <f t="shared" ca="1" si="28"/>
        <v>2702428.810123221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2702428.810123221</v>
      </c>
      <c r="J410" s="444">
        <f t="array" ref="J410">IFERROR(INDEX('Retirement Calculator'!K:K,MATCH('Lorri 401b'!N410,'Retirement Calculator'!A:A,0),0),0)</f>
        <v>20171.771259384055</v>
      </c>
      <c r="K410" s="444">
        <f t="shared" ca="1" si="27"/>
        <v>11176.070995265987</v>
      </c>
      <c r="L410" s="444">
        <f t="shared" ca="1" si="28"/>
        <v>2693433.1098591029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2693433.1098591029</v>
      </c>
      <c r="J411" s="444">
        <f t="array" ref="J411">IFERROR(INDEX('Retirement Calculator'!K:K,MATCH('Lorri 401b'!N411,'Retirement Calculator'!A:A,0),0),0)</f>
        <v>20171.771259384055</v>
      </c>
      <c r="K411" s="444">
        <f t="shared" ca="1" si="27"/>
        <v>11138.588910832161</v>
      </c>
      <c r="L411" s="444">
        <f t="shared" ca="1" si="28"/>
        <v>2684399.9275105507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2684399.9275105507</v>
      </c>
      <c r="J412" s="444">
        <f t="array" ref="J412">IFERROR(INDEX('Retirement Calculator'!K:K,MATCH('Lorri 401b'!N412,'Retirement Calculator'!A:A,0),0),0)</f>
        <v>20171.771259384055</v>
      </c>
      <c r="K412" s="444">
        <f t="shared" ca="1" si="27"/>
        <v>11100.950651046527</v>
      </c>
      <c r="L412" s="444">
        <f t="shared" ca="1" si="28"/>
        <v>2675329.1069022128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2675329.1069022128</v>
      </c>
      <c r="J413" s="444">
        <f t="array" ref="J413">IFERROR(INDEX('Retirement Calculator'!K:K,MATCH('Lorri 401b'!N413,'Retirement Calculator'!A:A,0),0),0)</f>
        <v>20171.771259384055</v>
      </c>
      <c r="K413" s="444">
        <f t="shared" ca="1" si="27"/>
        <v>11063.155565178453</v>
      </c>
      <c r="L413" s="444">
        <f t="shared" ca="1" si="28"/>
        <v>2666220.4912080071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2666220.4912080071</v>
      </c>
      <c r="J414" s="444">
        <f t="array" ref="J414">IFERROR(INDEX('Retirement Calculator'!K:K,MATCH('Lorri 401b'!N414,'Retirement Calculator'!A:A,0),0),0)</f>
        <v>20171.771259384055</v>
      </c>
      <c r="K414" s="444">
        <f t="shared" ca="1" si="27"/>
        <v>11025.202999785928</v>
      </c>
      <c r="L414" s="444">
        <f t="shared" ca="1" si="28"/>
        <v>2657073.9229484089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2657073.9229484089</v>
      </c>
      <c r="J415" s="444">
        <f t="array" ref="J415">IFERROR(INDEX('Retirement Calculator'!K:K,MATCH('Lorri 401b'!N415,'Retirement Calculator'!A:A,0),0),0)</f>
        <v>20171.771259384055</v>
      </c>
      <c r="K415" s="444">
        <f t="shared" ca="1" si="27"/>
        <v>10987.092298704269</v>
      </c>
      <c r="L415" s="444">
        <f t="shared" ca="1" si="28"/>
        <v>2647889.2439877288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2647889.2439877288</v>
      </c>
      <c r="J416" s="444">
        <f t="array" ref="J416">IFERROR(INDEX('Retirement Calculator'!K:K,MATCH('Lorri 401b'!N416,'Retirement Calculator'!A:A,0),0),0)</f>
        <v>20171.771259384055</v>
      </c>
      <c r="K416" s="444">
        <f t="shared" ca="1" si="27"/>
        <v>10948.822803034769</v>
      </c>
      <c r="L416" s="444">
        <f t="shared" ca="1" si="28"/>
        <v>2638666.2955313795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2638666.2955313795</v>
      </c>
      <c r="J417" s="444">
        <f t="array" ref="J417">IFERROR(INDEX('Retirement Calculator'!K:K,MATCH('Lorri 401b'!N417,'Retirement Calculator'!A:A,0),0),0)</f>
        <v>20171.771259384055</v>
      </c>
      <c r="K417" s="444">
        <f t="shared" ca="1" si="27"/>
        <v>10910.393851133314</v>
      </c>
      <c r="L417" s="444">
        <f t="shared" ca="1" si="28"/>
        <v>2629404.9181231288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2629404.9181231288</v>
      </c>
      <c r="J418" s="444">
        <f t="array" ref="J418">IFERROR(INDEX('Retirement Calculator'!K:K,MATCH('Lorri 401b'!N418,'Retirement Calculator'!A:A,0),0),0)</f>
        <v>20171.771259384055</v>
      </c>
      <c r="K418" s="444">
        <f t="shared" ca="1" si="27"/>
        <v>10871.804778598937</v>
      </c>
      <c r="L418" s="444">
        <f t="shared" ca="1" si="28"/>
        <v>2620104.9516423433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2620104.9516423433</v>
      </c>
      <c r="J419" s="444">
        <f t="array" ref="J419">IFERROR(INDEX('Retirement Calculator'!K:K,MATCH('Lorri 401b'!N419,'Retirement Calculator'!A:A,0),0),0)</f>
        <v>20171.771259384055</v>
      </c>
      <c r="K419" s="444">
        <f t="shared" ca="1" si="27"/>
        <v>10833.054918262329</v>
      </c>
      <c r="L419" s="444">
        <f t="shared" ca="1" si="28"/>
        <v>2610766.2353012213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2610766.2353012213</v>
      </c>
      <c r="J420" s="444">
        <f t="array" ref="J420">IFERROR(INDEX('Retirement Calculator'!K:K,MATCH('Lorri 401b'!N420,'Retirement Calculator'!A:A,0),0),0)</f>
        <v>20171.771259384055</v>
      </c>
      <c r="K420" s="444">
        <f t="shared" ca="1" si="27"/>
        <v>10794.14360017432</v>
      </c>
      <c r="L420" s="444">
        <f t="shared" ca="1" si="28"/>
        <v>2601388.6076420113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2601388.6076420113</v>
      </c>
      <c r="J421" s="444">
        <f t="array" ref="J421">IFERROR(INDEX('Retirement Calculator'!K:K,MATCH('Lorri 401b'!N421,'Retirement Calculator'!A:A,0),0),0)</f>
        <v>20171.771259384055</v>
      </c>
      <c r="K421" s="444">
        <f t="shared" ca="1" si="27"/>
        <v>10755.070151594278</v>
      </c>
      <c r="L421" s="444">
        <f t="shared" ca="1" si="28"/>
        <v>2591971.9065342215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2591971.9065342215</v>
      </c>
      <c r="J422" s="444">
        <f t="array" ref="J422">IFERROR(INDEX('Retirement Calculator'!K:K,MATCH('Lorri 401b'!N422,'Retirement Calculator'!A:A,0),0),0)</f>
        <v>20171.771259384055</v>
      </c>
      <c r="K422" s="444">
        <f t="shared" ca="1" si="27"/>
        <v>10715.833896978489</v>
      </c>
      <c r="L422" s="444">
        <f t="shared" ca="1" si="28"/>
        <v>2582515.9691718156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2582515.9691718156</v>
      </c>
      <c r="J423" s="444">
        <f t="array" ref="J423">IFERROR(INDEX('Retirement Calculator'!K:K,MATCH('Lorri 401b'!N423,'Retirement Calculator'!A:A,0),0),0)</f>
        <v>20171.771259384055</v>
      </c>
      <c r="K423" s="444">
        <f t="shared" ca="1" si="27"/>
        <v>10676.434157968464</v>
      </c>
      <c r="L423" s="444">
        <f t="shared" ca="1" si="28"/>
        <v>2573020.6320703998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2573020.6320703998</v>
      </c>
      <c r="J424" s="444">
        <f t="array" ref="J424">IFERROR(INDEX('Retirement Calculator'!K:K,MATCH('Lorri 401b'!N424,'Retirement Calculator'!A:A,0),0),0)</f>
        <v>20171.771259384055</v>
      </c>
      <c r="K424" s="444">
        <f t="shared" ca="1" si="27"/>
        <v>10636.870253379231</v>
      </c>
      <c r="L424" s="444">
        <f t="shared" ca="1" si="28"/>
        <v>2563485.731064395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2563485.731064395</v>
      </c>
      <c r="J425" s="444">
        <f t="array" ref="J425">IFERROR(INDEX('Retirement Calculator'!K:K,MATCH('Lorri 401b'!N425,'Retirement Calculator'!A:A,0),0),0)</f>
        <v>20171.771259384055</v>
      </c>
      <c r="K425" s="444">
        <f t="shared" ca="1" si="27"/>
        <v>10597.141499187544</v>
      </c>
      <c r="L425" s="444">
        <f t="shared" ca="1" si="28"/>
        <v>2553911.1013041981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2553911.1013041981</v>
      </c>
      <c r="J426" s="444">
        <f t="array" ref="J426">IFERROR(INDEX('Retirement Calculator'!K:K,MATCH('Lorri 401b'!N426,'Retirement Calculator'!A:A,0),0),0)</f>
        <v>20171.771259384055</v>
      </c>
      <c r="K426" s="444">
        <f t="shared" ca="1" si="27"/>
        <v>10557.247208520057</v>
      </c>
      <c r="L426" s="444">
        <f t="shared" ca="1" si="28"/>
        <v>2544296.5772533338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2544296.5772533338</v>
      </c>
      <c r="J427" s="444">
        <f t="array" ref="J427">IFERROR(INDEX('Retirement Calculator'!K:K,MATCH('Lorri 401b'!N427,'Retirement Calculator'!A:A,0),0),0)</f>
        <v>20171.771259384055</v>
      </c>
      <c r="K427" s="444">
        <f t="shared" ca="1" si="27"/>
        <v>10517.186691641456</v>
      </c>
      <c r="L427" s="444">
        <f t="shared" ca="1" si="28"/>
        <v>2534641.9926855909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2534641.9926855909</v>
      </c>
      <c r="J428" s="444">
        <f t="array" ref="J428">IFERROR(INDEX('Retirement Calculator'!K:K,MATCH('Lorri 401b'!N428,'Retirement Calculator'!A:A,0),0),0)</f>
        <v>20171.771259384055</v>
      </c>
      <c r="K428" s="444">
        <f t="shared" ca="1" si="27"/>
        <v>10476.959255942527</v>
      </c>
      <c r="L428" s="444">
        <f t="shared" ca="1" si="28"/>
        <v>2524947.1806821493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2524947.1806821493</v>
      </c>
      <c r="J429" s="444">
        <f t="array" ref="J429">IFERROR(INDEX('Retirement Calculator'!K:K,MATCH('Lorri 401b'!N429,'Retirement Calculator'!A:A,0),0),0)</f>
        <v>20171.771259384055</v>
      </c>
      <c r="K429" s="444">
        <f t="shared" ca="1" si="27"/>
        <v>10436.564205928187</v>
      </c>
      <c r="L429" s="444">
        <f t="shared" ca="1" si="28"/>
        <v>2515211.9736286933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2515211.9736286933</v>
      </c>
      <c r="J430" s="444">
        <f t="array" ref="J430">IFERROR(INDEX('Retirement Calculator'!K:K,MATCH('Lorri 401b'!N430,'Retirement Calculator'!A:A,0),0),0)</f>
        <v>20171.771259384055</v>
      </c>
      <c r="K430" s="444">
        <f t="shared" ca="1" si="27"/>
        <v>10396.000843205455</v>
      </c>
      <c r="L430" s="444">
        <f t="shared" ca="1" si="28"/>
        <v>2505436.2032125145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2505436.2032125145</v>
      </c>
      <c r="J431" s="444">
        <f t="array" ref="J431">IFERROR(INDEX('Retirement Calculator'!K:K,MATCH('Lorri 401b'!N431,'Retirement Calculator'!A:A,0),0),0)</f>
        <v>20171.771259384055</v>
      </c>
      <c r="K431" s="444">
        <f t="shared" ca="1" si="27"/>
        <v>10355.268466471376</v>
      </c>
      <c r="L431" s="444">
        <f t="shared" ca="1" si="28"/>
        <v>2495619.7004196015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2495619.7004196015</v>
      </c>
      <c r="J432" s="444">
        <f t="array" ref="J432">IFERROR(INDEX('Retirement Calculator'!K:K,MATCH('Lorri 401b'!N432,'Retirement Calculator'!A:A,0),0),0)</f>
        <v>20171.771259384055</v>
      </c>
      <c r="K432" s="444">
        <f t="shared" ca="1" si="27"/>
        <v>10314.366371500906</v>
      </c>
      <c r="L432" s="444">
        <f t="shared" ca="1" si="28"/>
        <v>2485762.2955317181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2485762.2955317181</v>
      </c>
      <c r="J433" s="444">
        <f t="array" ref="J433">IFERROR(INDEX('Retirement Calculator'!K:K,MATCH('Lorri 401b'!N433,'Retirement Calculator'!A:A,0),0),0)</f>
        <v>20171.771259384055</v>
      </c>
      <c r="K433" s="444">
        <f t="shared" ca="1" si="27"/>
        <v>10273.293851134724</v>
      </c>
      <c r="L433" s="444">
        <f t="shared" ca="1" si="28"/>
        <v>2475863.8181234687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2475863.8181234687</v>
      </c>
      <c r="J434" s="444">
        <f t="array" ref="J434">IFERROR(INDEX('Retirement Calculator'!K:K,MATCH('Lorri 401b'!N434,'Retirement Calculator'!A:A,0),0),0)</f>
        <v>20171.771259384055</v>
      </c>
      <c r="K434" s="444">
        <f t="shared" ca="1" si="27"/>
        <v>10232.050195267018</v>
      </c>
      <c r="L434" s="444">
        <f t="shared" ca="1" si="28"/>
        <v>2465924.0970593514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2465924.0970593514</v>
      </c>
      <c r="J435" s="444">
        <f t="array" ref="J435">IFERROR(INDEX('Retirement Calculator'!K:K,MATCH('Lorri 401b'!N435,'Retirement Calculator'!A:A,0),0),0)</f>
        <v>20171.771259384055</v>
      </c>
      <c r="K435" s="444">
        <f t="shared" ca="1" si="27"/>
        <v>10190.634690833196</v>
      </c>
      <c r="L435" s="444">
        <f t="shared" ca="1" si="28"/>
        <v>2455942.9604908004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2455942.9604908004</v>
      </c>
      <c r="J436" s="444">
        <f t="array" ref="J436">IFERROR(INDEX('Retirement Calculator'!K:K,MATCH('Lorri 401b'!N436,'Retirement Calculator'!A:A,0),0),0)</f>
        <v>20171.771259384055</v>
      </c>
      <c r="K436" s="444">
        <f t="shared" ca="1" si="27"/>
        <v>10149.046621797568</v>
      </c>
      <c r="L436" s="444">
        <f t="shared" ca="1" si="28"/>
        <v>2445920.2358532138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2445920.2358532138</v>
      </c>
      <c r="J437" s="444">
        <f t="array" ref="J437">IFERROR(INDEX('Retirement Calculator'!K:K,MATCH('Lorri 401b'!N437,'Retirement Calculator'!A:A,0),0),0)</f>
        <v>20171.771259384055</v>
      </c>
      <c r="K437" s="444">
        <f t="shared" ca="1" si="27"/>
        <v>10107.285269140957</v>
      </c>
      <c r="L437" s="444">
        <f t="shared" ca="1" si="28"/>
        <v>2435855.7498629703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2435855.7498629703</v>
      </c>
      <c r="J438" s="444">
        <f t="array" ref="J438">IFERROR(INDEX('Retirement Calculator'!K:K,MATCH('Lorri 401b'!N438,'Retirement Calculator'!A:A,0),0),0)</f>
        <v>20171.771259384055</v>
      </c>
      <c r="K438" s="444">
        <f t="shared" ca="1" si="27"/>
        <v>10065.349910848276</v>
      </c>
      <c r="L438" s="444">
        <f t="shared" ca="1" si="28"/>
        <v>2425749.3285144344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2425749.3285144344</v>
      </c>
      <c r="J439" s="444">
        <f t="array" ref="J439">IFERROR(INDEX('Retirement Calculator'!K:K,MATCH('Lorri 401b'!N439,'Retirement Calculator'!A:A,0),0),0)</f>
        <v>20171.771259384055</v>
      </c>
      <c r="K439" s="444">
        <f t="shared" ca="1" si="27"/>
        <v>10023.239821896042</v>
      </c>
      <c r="L439" s="444">
        <f t="shared" ca="1" si="28"/>
        <v>2415600.7970769461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2415600.7970769461</v>
      </c>
      <c r="J440" s="444">
        <f t="array" ref="J440">IFERROR(INDEX('Retirement Calculator'!K:K,MATCH('Lorri 401b'!N440,'Retirement Calculator'!A:A,0),0),0)</f>
        <v>20171.771259384055</v>
      </c>
      <c r="K440" s="444">
        <f t="shared" ca="1" si="27"/>
        <v>9980.9542742398407</v>
      </c>
      <c r="L440" s="444">
        <f t="shared" ca="1" si="28"/>
        <v>2405409.9800918018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2405409.9800918018</v>
      </c>
      <c r="J441" s="444">
        <f t="array" ref="J441">IFERROR(INDEX('Retirement Calculator'!K:K,MATCH('Lorri 401b'!N441,'Retirement Calculator'!A:A,0),0),0)</f>
        <v>20171.771259384055</v>
      </c>
      <c r="K441" s="444">
        <f t="shared" ca="1" si="27"/>
        <v>9938.4925368017393</v>
      </c>
      <c r="L441" s="444">
        <f t="shared" ca="1" si="28"/>
        <v>2395176.7013692195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2395176.7013692195</v>
      </c>
      <c r="J442" s="444">
        <f t="array" ref="J442">IFERROR(INDEX('Retirement Calculator'!K:K,MATCH('Lorri 401b'!N442,'Retirement Calculator'!A:A,0),0),0)</f>
        <v>20171.771259384055</v>
      </c>
      <c r="K442" s="444">
        <f t="shared" ca="1" si="27"/>
        <v>9895.8538754576475</v>
      </c>
      <c r="L442" s="444">
        <f t="shared" ca="1" si="28"/>
        <v>2384900.783985293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2384900.783985293</v>
      </c>
      <c r="J443" s="444">
        <f t="array" ref="J443">IFERROR(INDEX('Retirement Calculator'!K:K,MATCH('Lorri 401b'!N443,'Retirement Calculator'!A:A,0),0),0)</f>
        <v>20171.771259384055</v>
      </c>
      <c r="K443" s="444">
        <f t="shared" ca="1" si="27"/>
        <v>9853.0375530246201</v>
      </c>
      <c r="L443" s="444">
        <f t="shared" ca="1" si="28"/>
        <v>2374582.0502789333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2374582.0502789333</v>
      </c>
      <c r="J444" s="444">
        <f t="array" ref="J444">IFERROR(INDEX('Retirement Calculator'!K:K,MATCH('Lorri 401b'!N444,'Retirement Calculator'!A:A,0),0),0)</f>
        <v>20171.771259384055</v>
      </c>
      <c r="K444" s="444">
        <f t="shared" ca="1" si="27"/>
        <v>9810.0428292481211</v>
      </c>
      <c r="L444" s="444">
        <f t="shared" ca="1" si="28"/>
        <v>2364220.3218487971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2364220.3218487971</v>
      </c>
      <c r="J445" s="444">
        <f t="array" ref="J445">IFERROR(INDEX('Retirement Calculator'!K:K,MATCH('Lorri 401b'!N445,'Retirement Calculator'!A:A,0),0),0)</f>
        <v>20171.771259384055</v>
      </c>
      <c r="K445" s="444">
        <f t="shared" ca="1" si="27"/>
        <v>9766.8689607892211</v>
      </c>
      <c r="L445" s="444">
        <f t="shared" ca="1" si="28"/>
        <v>2353815.4195502023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2353815.4195502023</v>
      </c>
      <c r="J446" s="444">
        <f t="array" ref="J446">IFERROR(INDEX('Retirement Calculator'!K:K,MATCH('Lorri 401b'!N446,'Retirement Calculator'!A:A,0),0),0)</f>
        <v>20171.771259384055</v>
      </c>
      <c r="K446" s="444">
        <f t="shared" ca="1" si="27"/>
        <v>9723.5152012117414</v>
      </c>
      <c r="L446" s="444">
        <f t="shared" ca="1" si="28"/>
        <v>2343367.16349203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2343367.16349203</v>
      </c>
      <c r="J447" s="444">
        <f t="array" ref="J447">IFERROR(INDEX('Retirement Calculator'!K:K,MATCH('Lorri 401b'!N447,'Retirement Calculator'!A:A,0),0),0)</f>
        <v>20171.771259384055</v>
      </c>
      <c r="K447" s="444">
        <f t="shared" ca="1" si="27"/>
        <v>9679.980800969357</v>
      </c>
      <c r="L447" s="444">
        <f t="shared" ca="1" si="28"/>
        <v>2332875.3730336153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2332875.3730336153</v>
      </c>
      <c r="J448" s="444">
        <f t="array" ref="J448">IFERROR(INDEX('Retirement Calculator'!K:K,MATCH('Lorri 401b'!N448,'Retirement Calculator'!A:A,0),0),0)</f>
        <v>20171.771259384055</v>
      </c>
      <c r="K448" s="444">
        <f t="shared" ca="1" si="27"/>
        <v>9636.2650073926288</v>
      </c>
      <c r="L448" s="444">
        <f t="shared" ca="1" si="28"/>
        <v>2322339.8667816236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2322339.8667816236</v>
      </c>
      <c r="J449" s="444">
        <f t="array" ref="J449">IFERROR(INDEX('Retirement Calculator'!K:K,MATCH('Lorri 401b'!N449,'Retirement Calculator'!A:A,0),0),0)</f>
        <v>20171.771259384055</v>
      </c>
      <c r="K449" s="444">
        <f t="shared" ca="1" si="27"/>
        <v>9592.3670646759965</v>
      </c>
      <c r="L449" s="444">
        <f t="shared" ca="1" si="28"/>
        <v>2311760.4625869151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2311760.4625869151</v>
      </c>
      <c r="J450" s="444">
        <f t="array" ref="J450">IFERROR(INDEX('Retirement Calculator'!K:K,MATCH('Lorri 401b'!N450,'Retirement Calculator'!A:A,0),0),0)</f>
        <v>20171.771259384055</v>
      </c>
      <c r="K450" s="444">
        <f t="shared" ca="1" si="27"/>
        <v>9548.2862138647124</v>
      </c>
      <c r="L450" s="444">
        <f t="shared" ca="1" si="28"/>
        <v>2301136.9775413955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2301136.9775413955</v>
      </c>
      <c r="J451" s="444">
        <f t="array" ref="J451">IFERROR(INDEX('Retirement Calculator'!K:K,MATCH('Lorri 401b'!N451,'Retirement Calculator'!A:A,0),0),0)</f>
        <v>20171.771259384055</v>
      </c>
      <c r="K451" s="444">
        <f t="shared" ca="1" si="27"/>
        <v>9504.021692841714</v>
      </c>
      <c r="L451" s="444">
        <f t="shared" ca="1" si="28"/>
        <v>2290469.227974853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2290469.227974853</v>
      </c>
      <c r="J452" s="444">
        <f t="array" ref="J452">IFERROR(INDEX('Retirement Calculator'!K:K,MATCH('Lorri 401b'!N452,'Retirement Calculator'!A:A,0),0),0)</f>
        <v>20171.771259384055</v>
      </c>
      <c r="K452" s="444">
        <f t="shared" ca="1" si="27"/>
        <v>9459.5727363144524</v>
      </c>
      <c r="L452" s="444">
        <f t="shared" ca="1" si="28"/>
        <v>2279757.0294517833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2279757.0294517833</v>
      </c>
      <c r="J453" s="444">
        <f t="array" ref="J453">IFERROR(INDEX('Retirement Calculator'!K:K,MATCH('Lorri 401b'!N453,'Retirement Calculator'!A:A,0),0),0)</f>
        <v>20171.771259384055</v>
      </c>
      <c r="K453" s="444">
        <f t="shared" ca="1" si="27"/>
        <v>9414.9385758016633</v>
      </c>
      <c r="L453" s="444">
        <f t="shared" ca="1" si="28"/>
        <v>2269000.1967682005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2269000.1967682005</v>
      </c>
      <c r="J454" s="444">
        <f t="array" ref="J454">IFERROR(INDEX('Retirement Calculator'!K:K,MATCH('Lorri 401b'!N454,'Retirement Calculator'!A:A,0),0),0)</f>
        <v>20171.771259384055</v>
      </c>
      <c r="K454" s="444">
        <f t="shared" ca="1" si="27"/>
        <v>9370.1184396200679</v>
      </c>
      <c r="L454" s="444">
        <f t="shared" ca="1" si="28"/>
        <v>2258198.5439484362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2258198.5439484362</v>
      </c>
      <c r="J455" s="444">
        <f t="array" ref="J455">IFERROR(INDEX('Retirement Calculator'!K:K,MATCH('Lorri 401b'!N455,'Retirement Calculator'!A:A,0),0),0)</f>
        <v>20171.771259384055</v>
      </c>
      <c r="K455" s="444">
        <f t="shared" ca="1" si="27"/>
        <v>9325.1115528710488</v>
      </c>
      <c r="L455" s="444">
        <f t="shared" ca="1" si="28"/>
        <v>2247351.8842419228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2247351.8842419228</v>
      </c>
      <c r="J456" s="444">
        <f t="array" ref="J456">IFERROR(INDEX('Retirement Calculator'!K:K,MATCH('Lorri 401b'!N456,'Retirement Calculator'!A:A,0),0),0)</f>
        <v>20171.771259384055</v>
      </c>
      <c r="K456" s="444">
        <f t="shared" ca="1" si="27"/>
        <v>9279.9171374272446</v>
      </c>
      <c r="L456" s="444">
        <f t="shared" ca="1" si="28"/>
        <v>2236460.0301199658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2236460.0301199658</v>
      </c>
      <c r="J457" s="444">
        <f t="array" ref="J457">IFERROR(INDEX('Retirement Calculator'!K:K,MATCH('Lorri 401b'!N457,'Retirement Calculator'!A:A,0),0),0)</f>
        <v>20171.771259384055</v>
      </c>
      <c r="K457" s="444">
        <f t="shared" ca="1" si="27"/>
        <v>9234.5344119190904</v>
      </c>
      <c r="L457" s="444">
        <f t="shared" ca="1" si="28"/>
        <v>2225522.7932725009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2225522.7932725009</v>
      </c>
      <c r="J458" s="444">
        <f t="array" ref="J458">IFERROR(INDEX('Retirement Calculator'!K:K,MATCH('Lorri 401b'!N458,'Retirement Calculator'!A:A,0),0),0)</f>
        <v>20171.771259384055</v>
      </c>
      <c r="K458" s="444">
        <f t="shared" ca="1" si="27"/>
        <v>9188.9625917213198</v>
      </c>
      <c r="L458" s="444">
        <f t="shared" ca="1" si="28"/>
        <v>2214539.9846048378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2214539.9846048378</v>
      </c>
      <c r="J459" s="444">
        <f t="array" ref="J459">IFERROR(INDEX('Retirement Calculator'!K:K,MATCH('Lorri 401b'!N459,'Retirement Calculator'!A:A,0),0),0)</f>
        <v>20171.771259384055</v>
      </c>
      <c r="K459" s="444">
        <f t="shared" ca="1" si="27"/>
        <v>9143.2008889393892</v>
      </c>
      <c r="L459" s="444">
        <f t="shared" ca="1" si="28"/>
        <v>2203511.4142343928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2203511.4142343928</v>
      </c>
      <c r="J460" s="444">
        <f t="array" ref="J460">IFERROR(INDEX('Retirement Calculator'!K:K,MATCH('Lorri 401b'!N460,'Retirement Calculator'!A:A,0),0),0)</f>
        <v>20171.771259384055</v>
      </c>
      <c r="K460" s="444">
        <f t="shared" ca="1" si="27"/>
        <v>9097.2485123958686</v>
      </c>
      <c r="L460" s="444">
        <f t="shared" ca="1" si="28"/>
        <v>2192436.8914874042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2192436.8914874042</v>
      </c>
      <c r="J461" s="444">
        <f t="array" ref="J461">IFERROR(INDEX('Retirement Calculator'!K:K,MATCH('Lorri 401b'!N461,'Retirement Calculator'!A:A,0),0),0)</f>
        <v>20171.771259384055</v>
      </c>
      <c r="K461" s="444">
        <f t="shared" ca="1" si="27"/>
        <v>9051.1046676167498</v>
      </c>
      <c r="L461" s="444">
        <f t="shared" ca="1" si="28"/>
        <v>2181316.2248956366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2181316.2248956366</v>
      </c>
      <c r="J462" s="444">
        <f t="array" ref="J462">IFERROR(INDEX('Retirement Calculator'!K:K,MATCH('Lorri 401b'!N462,'Retirement Calculator'!A:A,0),0),0)</f>
        <v>20171.771259384055</v>
      </c>
      <c r="K462" s="444">
        <f t="shared" ca="1" si="27"/>
        <v>9004.7685568177185</v>
      </c>
      <c r="L462" s="444">
        <f t="shared" ca="1" si="28"/>
        <v>2170149.2221930702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2170149.2221930702</v>
      </c>
      <c r="J463" s="444">
        <f t="array" ref="J463">IFERROR(INDEX('Retirement Calculator'!K:K,MATCH('Lorri 401b'!N463,'Retirement Calculator'!A:A,0),0),0)</f>
        <v>20171.771259384055</v>
      </c>
      <c r="K463" s="444">
        <f t="shared" ca="1" si="27"/>
        <v>8958.2393788903573</v>
      </c>
      <c r="L463" s="444">
        <f t="shared" ca="1" si="28"/>
        <v>2158935.6903125765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2158935.6903125765</v>
      </c>
      <c r="J464" s="444">
        <f t="array" ref="J464">IFERROR(INDEX('Retirement Calculator'!K:K,MATCH('Lorri 401b'!N464,'Retirement Calculator'!A:A,0),0),0)</f>
        <v>20171.771259384055</v>
      </c>
      <c r="K464" s="444">
        <f t="shared" ca="1" si="27"/>
        <v>8911.5163293883015</v>
      </c>
      <c r="L464" s="444">
        <f t="shared" ca="1" si="28"/>
        <v>2147675.4353825804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2147675.4353825804</v>
      </c>
      <c r="J465" s="444">
        <f t="array" ref="J465">IFERROR(INDEX('Retirement Calculator'!K:K,MATCH('Lorri 401b'!N465,'Retirement Calculator'!A:A,0),0),0)</f>
        <v>20171.771259384055</v>
      </c>
      <c r="K465" s="444">
        <f t="shared" ca="1" si="27"/>
        <v>8864.5986005133163</v>
      </c>
      <c r="L465" s="444">
        <f t="shared" ca="1" si="28"/>
        <v>2136368.2627237095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2136368.2627237095</v>
      </c>
      <c r="J466" s="444">
        <f t="array" ref="J466">IFERROR(INDEX('Retirement Calculator'!K:K,MATCH('Lorri 401b'!N466,'Retirement Calculator'!A:A,0),0),0)</f>
        <v>20171.771259384055</v>
      </c>
      <c r="K466" s="444">
        <f t="shared" ca="1" si="27"/>
        <v>8817.4853811013545</v>
      </c>
      <c r="L466" s="444">
        <f t="shared" ca="1" si="28"/>
        <v>2125013.9768454265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2125013.9768454265</v>
      </c>
      <c r="J467" s="444">
        <f t="array" ref="J467">IFERROR(INDEX('Retirement Calculator'!K:K,MATCH('Lorri 401b'!N467,'Retirement Calculator'!A:A,0),0),0)</f>
        <v>20171.771259384055</v>
      </c>
      <c r="K467" s="444">
        <f t="shared" ca="1" si="27"/>
        <v>8770.17585660851</v>
      </c>
      <c r="L467" s="444">
        <f t="shared" ca="1" si="28"/>
        <v>2113612.3814426507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2113612.3814426507</v>
      </c>
      <c r="J468" s="444">
        <f t="array" ref="J468">IFERROR(INDEX('Retirement Calculator'!K:K,MATCH('Lorri 401b'!N468,'Retirement Calculator'!A:A,0),0),0)</f>
        <v>20171.771259384055</v>
      </c>
      <c r="K468" s="444">
        <f t="shared" ca="1" si="27"/>
        <v>8722.6692090969445</v>
      </c>
      <c r="L468" s="444">
        <f t="shared" ca="1" si="28"/>
        <v>2102163.2793923635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2102163.2793923635</v>
      </c>
      <c r="J469" s="444">
        <f t="array" ref="J469">IFERROR(INDEX('Retirement Calculator'!K:K,MATCH('Lorri 401b'!N469,'Retirement Calculator'!A:A,0),0),0)</f>
        <v>20171.771259384055</v>
      </c>
      <c r="K469" s="444">
        <f t="shared" ca="1" si="27"/>
        <v>8674.9646172207486</v>
      </c>
      <c r="L469" s="444">
        <f t="shared" ca="1" si="28"/>
        <v>2090666.4727502002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2090666.4727502002</v>
      </c>
      <c r="J470" s="444">
        <f t="array" ref="J470">IFERROR(INDEX('Retirement Calculator'!K:K,MATCH('Lorri 401b'!N470,'Retirement Calculator'!A:A,0),0),0)</f>
        <v>20171.771259384055</v>
      </c>
      <c r="K470" s="444">
        <f t="shared" ca="1" si="27"/>
        <v>8627.0612562117331</v>
      </c>
      <c r="L470" s="444">
        <f t="shared" ca="1" si="28"/>
        <v>2079121.7627470279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2079121.7627470279</v>
      </c>
      <c r="J471" s="444">
        <f t="array" ref="J471">IFERROR(INDEX('Retirement Calculator'!K:K,MATCH('Lorri 401b'!N471,'Retirement Calculator'!A:A,0),0),0)</f>
        <v>20171.771259384055</v>
      </c>
      <c r="K471" s="444">
        <f t="shared" ca="1" si="27"/>
        <v>8578.9582978651833</v>
      </c>
      <c r="L471" s="444">
        <f t="shared" ca="1" si="28"/>
        <v>2067528.9497855091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2067528.9497855091</v>
      </c>
      <c r="J472" s="444">
        <f t="array" ref="J472">IFERROR(INDEX('Retirement Calculator'!K:K,MATCH('Lorri 401b'!N472,'Retirement Calculator'!A:A,0),0),0)</f>
        <v>20171.771259384055</v>
      </c>
      <c r="K472" s="444">
        <f t="shared" ca="1" si="27"/>
        <v>8530.6549105255217</v>
      </c>
      <c r="L472" s="444">
        <f t="shared" ca="1" si="28"/>
        <v>2055887.8334366507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2055887.8334366507</v>
      </c>
      <c r="J473" s="444">
        <f t="array" ref="J473">IFERROR(INDEX('Retirement Calculator'!K:K,MATCH('Lorri 401b'!N473,'Retirement Calculator'!A:A,0),0),0)</f>
        <v>20171.771259384055</v>
      </c>
      <c r="K473" s="444">
        <f t="shared" ca="1" si="27"/>
        <v>8482.1502590719429</v>
      </c>
      <c r="L473" s="444">
        <f t="shared" ca="1" si="28"/>
        <v>2044198.2124363387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2044198.2124363387</v>
      </c>
      <c r="J474" s="444">
        <f t="array" ref="J474">IFERROR(INDEX('Retirement Calculator'!K:K,MATCH('Lorri 401b'!N474,'Retirement Calculator'!A:A,0),0),0)</f>
        <v>20171.771259384055</v>
      </c>
      <c r="K474" s="444">
        <f t="shared" ca="1" si="27"/>
        <v>8433.4435049039766</v>
      </c>
      <c r="L474" s="444">
        <f t="shared" ca="1" si="28"/>
        <v>2032459.8846818586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2032459.8846818586</v>
      </c>
      <c r="J475" s="444">
        <f t="array" ref="J475">IFERROR(INDEX('Retirement Calculator'!K:K,MATCH('Lorri 401b'!N475,'Retirement Calculator'!A:A,0),0),0)</f>
        <v>20171.771259384055</v>
      </c>
      <c r="K475" s="444">
        <f t="shared" ca="1" si="27"/>
        <v>8384.5338059269779</v>
      </c>
      <c r="L475" s="444">
        <f t="shared" ca="1" si="28"/>
        <v>2020672.6472284016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2020672.6472284016</v>
      </c>
      <c r="J476" s="444">
        <f t="array" ref="J476">IFERROR(INDEX('Retirement Calculator'!K:K,MATCH('Lorri 401b'!N476,'Retirement Calculator'!A:A,0),0),0)</f>
        <v>20171.771259384055</v>
      </c>
      <c r="K476" s="444">
        <f t="shared" ca="1" si="27"/>
        <v>8335.4203165375729</v>
      </c>
      <c r="L476" s="444">
        <f t="shared" ca="1" si="28"/>
        <v>2008836.2962855552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2008836.2962855552</v>
      </c>
      <c r="J477" s="444">
        <f t="array" ref="J477">IFERROR(INDEX('Retirement Calculator'!K:K,MATCH('Lorri 401b'!N477,'Retirement Calculator'!A:A,0),0),0)</f>
        <v>20171.771259384055</v>
      </c>
      <c r="K477" s="444">
        <f t="shared" ca="1" si="27"/>
        <v>8286.1021876090472</v>
      </c>
      <c r="L477" s="444">
        <f t="shared" ca="1" si="28"/>
        <v>1996950.6272137803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1996950.6272137803</v>
      </c>
      <c r="J478" s="444">
        <f t="array" ref="J478">IFERROR(INDEX('Retirement Calculator'!K:K,MATCH('Lorri 401b'!N478,'Retirement Calculator'!A:A,0),0),0)</f>
        <v>20171.771259384055</v>
      </c>
      <c r="K478" s="444">
        <f t="shared" ca="1" si="27"/>
        <v>8236.5785664766518</v>
      </c>
      <c r="L478" s="444">
        <f t="shared" ca="1" si="28"/>
        <v>1985015.434520873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1985015.434520873</v>
      </c>
      <c r="J479" s="444">
        <f t="array" ref="J479">IFERROR(INDEX('Retirement Calculator'!K:K,MATCH('Lorri 401b'!N479,'Retirement Calculator'!A:A,0),0),0)</f>
        <v>20171.771259384055</v>
      </c>
      <c r="K479" s="444">
        <f t="shared" ca="1" si="27"/>
        <v>8186.8485969228705</v>
      </c>
      <c r="L479" s="444">
        <f t="shared" ca="1" si="28"/>
        <v>1973030.5118584118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1973030.5118584118</v>
      </c>
      <c r="J480" s="444">
        <f t="array" ref="J480">IFERROR(INDEX('Retirement Calculator'!K:K,MATCH('Lorri 401b'!N480,'Retirement Calculator'!A:A,0),0),0)</f>
        <v>20171.771259384055</v>
      </c>
      <c r="K480" s="444">
        <f t="shared" ca="1" si="27"/>
        <v>8136.9114191626149</v>
      </c>
      <c r="L480" s="444">
        <f t="shared" ca="1" si="28"/>
        <v>1960995.6520181904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1960995.6520181904</v>
      </c>
      <c r="J481" s="444">
        <f t="array" ref="J481">IFERROR(INDEX('Retirement Calculator'!K:K,MATCH('Lorri 401b'!N481,'Retirement Calculator'!A:A,0),0),0)</f>
        <v>20171.771259384055</v>
      </c>
      <c r="K481" s="444">
        <f t="shared" ca="1" si="27"/>
        <v>8086.7661698283591</v>
      </c>
      <c r="L481" s="444">
        <f t="shared" ca="1" si="28"/>
        <v>1948910.6469286347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1948910.6469286347</v>
      </c>
      <c r="J482" s="444">
        <f t="array" ref="J482">IFERROR(INDEX('Retirement Calculator'!K:K,MATCH('Lorri 401b'!N482,'Retirement Calculator'!A:A,0),0),0)</f>
        <v>20171.771259384055</v>
      </c>
      <c r="K482" s="444">
        <f t="shared" ca="1" si="27"/>
        <v>8036.4119819552116</v>
      </c>
      <c r="L482" s="444">
        <f t="shared" ca="1" si="28"/>
        <v>1936775.2876512059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1936775.2876512059</v>
      </c>
      <c r="J483" s="444">
        <f t="array" ref="J483">IFERROR(INDEX('Retirement Calculator'!K:K,MATCH('Lorri 401b'!N483,'Retirement Calculator'!A:A,0),0),0)</f>
        <v>20171.771259384055</v>
      </c>
      <c r="K483" s="444">
        <f t="shared" ca="1" si="27"/>
        <v>7985.8479849659252</v>
      </c>
      <c r="L483" s="444">
        <f t="shared" ca="1" si="28"/>
        <v>1924589.3643767878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1924589.3643767878</v>
      </c>
      <c r="J484" s="444">
        <f t="array" ref="J484">IFERROR(INDEX('Retirement Calculator'!K:K,MATCH('Lorri 401b'!N484,'Retirement Calculator'!A:A,0),0),0)</f>
        <v>20171.771259384055</v>
      </c>
      <c r="K484" s="444">
        <f t="shared" ca="1" si="27"/>
        <v>7935.073304655848</v>
      </c>
      <c r="L484" s="444">
        <f t="shared" ca="1" si="28"/>
        <v>1912352.6664220598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1912352.6664220598</v>
      </c>
      <c r="J485" s="444">
        <f t="array" ref="J485">IFERROR(INDEX('Retirement Calculator'!K:K,MATCH('Lorri 401b'!N485,'Retirement Calculator'!A:A,0),0),0)</f>
        <v>20171.771259384055</v>
      </c>
      <c r="K485" s="444">
        <f t="shared" ca="1" si="27"/>
        <v>7884.0870631778143</v>
      </c>
      <c r="L485" s="444">
        <f t="shared" ca="1" si="28"/>
        <v>1900064.9822258535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1900064.9822258535</v>
      </c>
      <c r="J486" s="444">
        <f t="array" ref="J486">IFERROR(INDEX('Retirement Calculator'!K:K,MATCH('Lorri 401b'!N486,'Retirement Calculator'!A:A,0),0),0)</f>
        <v>20171.771259384055</v>
      </c>
      <c r="K486" s="444">
        <f t="shared" ca="1" si="27"/>
        <v>7832.8883790269565</v>
      </c>
      <c r="L486" s="444">
        <f t="shared" ca="1" si="28"/>
        <v>1887726.0993454964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1887726.0993454964</v>
      </c>
      <c r="J487" s="444">
        <f t="array" ref="J487">IFERROR(INDEX('Retirement Calculator'!K:K,MATCH('Lorri 401b'!N487,'Retirement Calculator'!A:A,0),0),0)</f>
        <v>20171.771259384055</v>
      </c>
      <c r="K487" s="444">
        <f t="shared" ca="1" si="27"/>
        <v>7781.4763670254679</v>
      </c>
      <c r="L487" s="444">
        <f t="shared" ca="1" si="28"/>
        <v>1875335.8044531378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1875335.8044531378</v>
      </c>
      <c r="J488" s="444">
        <f t="array" ref="J488">IFERROR(INDEX('Retirement Calculator'!K:K,MATCH('Lorri 401b'!N488,'Retirement Calculator'!A:A,0),0),0)</f>
        <v>20171.771259384055</v>
      </c>
      <c r="K488" s="444">
        <f t="shared" ca="1" si="27"/>
        <v>7729.850138307308</v>
      </c>
      <c r="L488" s="444">
        <f t="shared" ca="1" si="28"/>
        <v>1862893.8833320611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1862893.8833320611</v>
      </c>
      <c r="J489" s="444">
        <f t="array" ref="J489">IFERROR(INDEX('Retirement Calculator'!K:K,MATCH('Lorri 401b'!N489,'Retirement Calculator'!A:A,0),0),0)</f>
        <v>20171.771259384055</v>
      </c>
      <c r="K489" s="444">
        <f t="shared" ca="1" si="27"/>
        <v>7678.0088003028222</v>
      </c>
      <c r="L489" s="444">
        <f t="shared" ca="1" si="28"/>
        <v>1850400.12087298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1850400.12087298</v>
      </c>
      <c r="J490" s="444">
        <f t="array" ref="J490">IFERROR(INDEX('Retirement Calculator'!K:K,MATCH('Lorri 401b'!N490,'Retirement Calculator'!A:A,0),0),0)</f>
        <v>20171.771259384055</v>
      </c>
      <c r="K490" s="444">
        <f t="shared" ca="1" si="27"/>
        <v>7625.9514567233173</v>
      </c>
      <c r="L490" s="444">
        <f t="shared" ca="1" si="28"/>
        <v>1837854.3010703193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1837854.3010703193</v>
      </c>
      <c r="J491" s="444">
        <f t="array" ref="J491">IFERROR(INDEX('Retirement Calculator'!K:K,MATCH('Lorri 401b'!N491,'Retirement Calculator'!A:A,0),0),0)</f>
        <v>20171.771259384055</v>
      </c>
      <c r="K491" s="444">
        <f t="shared" ca="1" si="27"/>
        <v>7573.6772075455647</v>
      </c>
      <c r="L491" s="444">
        <f t="shared" ca="1" si="28"/>
        <v>1825256.2070184809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1825256.2070184809</v>
      </c>
      <c r="J492" s="444">
        <f t="array" ref="J492">IFERROR(INDEX('Retirement Calculator'!K:K,MATCH('Lorri 401b'!N492,'Retirement Calculator'!A:A,0),0),0)</f>
        <v>20171.771259384055</v>
      </c>
      <c r="K492" s="444">
        <f t="shared" ca="1" si="27"/>
        <v>7521.1851489962364</v>
      </c>
      <c r="L492" s="444">
        <f t="shared" ca="1" si="28"/>
        <v>1812605.6209080932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1812605.6209080932</v>
      </c>
      <c r="J493" s="444">
        <f t="array" ref="J493">IFERROR(INDEX('Retirement Calculator'!K:K,MATCH('Lorri 401b'!N493,'Retirement Calculator'!A:A,0),0),0)</f>
        <v>20171.771259384055</v>
      </c>
      <c r="K493" s="444">
        <f t="shared" ca="1" si="27"/>
        <v>7468.4743735362881</v>
      </c>
      <c r="L493" s="444">
        <f t="shared" ca="1" si="28"/>
        <v>1799902.3240222454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1799902.3240222454</v>
      </c>
      <c r="J494" s="444">
        <f t="array" ref="J494">IFERROR(INDEX('Retirement Calculator'!K:K,MATCH('Lorri 401b'!N494,'Retirement Calculator'!A:A,0),0),0)</f>
        <v>20171.771259384055</v>
      </c>
      <c r="K494" s="444">
        <f t="shared" ca="1" si="27"/>
        <v>7415.5439698452565</v>
      </c>
      <c r="L494" s="444">
        <f t="shared" ca="1" si="28"/>
        <v>1787146.0967327065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1787146.0967327065</v>
      </c>
      <c r="J495" s="444">
        <f t="array" ref="J495">IFERROR(INDEX('Retirement Calculator'!K:K,MATCH('Lorri 401b'!N495,'Retirement Calculator'!A:A,0),0),0)</f>
        <v>20171.771259384055</v>
      </c>
      <c r="K495" s="444">
        <f t="shared" ca="1" si="27"/>
        <v>7362.3930228055106</v>
      </c>
      <c r="L495" s="444">
        <f t="shared" ca="1" si="28"/>
        <v>1774336.718496128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1774336.718496128</v>
      </c>
      <c r="J496" s="444">
        <f t="array" ref="J496">IFERROR(INDEX('Retirement Calculator'!K:K,MATCH('Lorri 401b'!N496,'Retirement Calculator'!A:A,0),0),0)</f>
        <v>20171.771259384055</v>
      </c>
      <c r="K496" s="444">
        <f t="shared" ca="1" si="27"/>
        <v>7309.0206134864329</v>
      </c>
      <c r="L496" s="444">
        <f t="shared" ca="1" si="28"/>
        <v>1761473.9678502304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1761473.9678502304</v>
      </c>
      <c r="J497" s="444">
        <f t="array" ref="J497">IFERROR(INDEX('Retirement Calculator'!K:K,MATCH('Lorri 401b'!N497,'Retirement Calculator'!A:A,0),0),0)</f>
        <v>20171.771259384055</v>
      </c>
      <c r="K497" s="444">
        <f t="shared" ca="1" si="27"/>
        <v>7255.4258191285271</v>
      </c>
      <c r="L497" s="444">
        <f t="shared" ca="1" si="28"/>
        <v>1748557.6224099749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1748557.6224099749</v>
      </c>
      <c r="J498" s="444">
        <f t="array" ref="J498">IFERROR(INDEX('Retirement Calculator'!K:K,MATCH('Lorri 401b'!N498,'Retirement Calculator'!A:A,0),0),0)</f>
        <v>20171.771259384055</v>
      </c>
      <c r="K498" s="444">
        <f t="shared" ca="1" si="27"/>
        <v>7201.6077131274624</v>
      </c>
      <c r="L498" s="444">
        <f t="shared" ca="1" si="28"/>
        <v>1735587.4588637184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1735587.4588637184</v>
      </c>
      <c r="J499" s="444">
        <f t="array" ref="J499">IFERROR(INDEX('Retirement Calculator'!K:K,MATCH('Lorri 401b'!N499,'Retirement Calculator'!A:A,0),0),0)</f>
        <v>20171.771259384055</v>
      </c>
      <c r="K499" s="444">
        <f t="shared" ca="1" si="27"/>
        <v>7147.5653650180602</v>
      </c>
      <c r="L499" s="444">
        <f t="shared" ca="1" si="28"/>
        <v>1722563.2529693525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1722563.2529693525</v>
      </c>
      <c r="J500" s="444">
        <f t="array" ref="J500">IFERROR(INDEX('Retirement Calculator'!K:K,MATCH('Lorri 401b'!N500,'Retirement Calculator'!A:A,0),0),0)</f>
        <v>20171.771259384055</v>
      </c>
      <c r="K500" s="444">
        <f t="shared" ca="1" si="27"/>
        <v>7093.2978404582018</v>
      </c>
      <c r="L500" s="444">
        <f t="shared" ca="1" si="28"/>
        <v>1709484.7795504266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1709484.7795504266</v>
      </c>
      <c r="J501" s="444">
        <f t="array" ref="J501">IFERROR(INDEX('Retirement Calculator'!K:K,MATCH('Lorri 401b'!N501,'Retirement Calculator'!A:A,0),0),0)</f>
        <v>20171.771259384055</v>
      </c>
      <c r="K501" s="444">
        <f t="shared" ca="1" si="27"/>
        <v>7038.8042012126762</v>
      </c>
      <c r="L501" s="444">
        <f t="shared" ca="1" si="28"/>
        <v>1696351.8124922554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1696351.8124922554</v>
      </c>
      <c r="J502" s="444">
        <f t="array" ref="J502">IFERROR(INDEX('Retirement Calculator'!K:K,MATCH('Lorri 401b'!N502,'Retirement Calculator'!A:A,0),0),0)</f>
        <v>20171.771259384055</v>
      </c>
      <c r="K502" s="444">
        <f t="shared" ca="1" si="27"/>
        <v>6984.083505136964</v>
      </c>
      <c r="L502" s="444">
        <f t="shared" ca="1" si="28"/>
        <v>1683164.1247380082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1683164.1247380082</v>
      </c>
      <c r="J503" s="444">
        <f t="array" ref="J503">IFERROR(INDEX('Retirement Calculator'!K:K,MATCH('Lorri 401b'!N503,'Retirement Calculator'!A:A,0),0),0)</f>
        <v>20171.771259384055</v>
      </c>
      <c r="K503" s="444">
        <f t="shared" ca="1" si="27"/>
        <v>6929.1348061609342</v>
      </c>
      <c r="L503" s="444">
        <f t="shared" ca="1" si="28"/>
        <v>1669921.4882847853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1669921.4882847853</v>
      </c>
      <c r="J504" s="444">
        <f t="array" ref="J504">IFERROR(INDEX('Retirement Calculator'!K:K,MATCH('Lorri 401b'!N504,'Retirement Calculator'!A:A,0),0),0)</f>
        <v>20171.771259384055</v>
      </c>
      <c r="K504" s="444">
        <f t="shared" ca="1" si="27"/>
        <v>6873.9571542725043</v>
      </c>
      <c r="L504" s="444">
        <f t="shared" ca="1" si="28"/>
        <v>1656623.6741796739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1656623.6741796739</v>
      </c>
      <c r="J505" s="444">
        <f t="array" ref="J505">IFERROR(INDEX('Retirement Calculator'!K:K,MATCH('Lorri 401b'!N505,'Retirement Calculator'!A:A,0),0),0)</f>
        <v>20171.771259384055</v>
      </c>
      <c r="K505" s="444">
        <f t="shared" ca="1" si="27"/>
        <v>6818.5495955012075</v>
      </c>
      <c r="L505" s="444">
        <f t="shared" ca="1" si="28"/>
        <v>1643270.4525157912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1643270.4525157912</v>
      </c>
      <c r="J506" s="444">
        <f t="array" ref="J506">IFERROR(INDEX('Retirement Calculator'!K:K,MATCH('Lorri 401b'!N506,'Retirement Calculator'!A:A,0),0),0)</f>
        <v>20171.771259384055</v>
      </c>
      <c r="K506" s="444">
        <f t="shared" ca="1" si="27"/>
        <v>6762.9111719016964</v>
      </c>
      <c r="L506" s="444">
        <f t="shared" ca="1" si="28"/>
        <v>1629861.5924283089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1629861.5924283089</v>
      </c>
      <c r="J507" s="444">
        <f t="array" ref="J507">IFERROR(INDEX('Retirement Calculator'!K:K,MATCH('Lorri 401b'!N507,'Retirement Calculator'!A:A,0),0),0)</f>
        <v>20171.771259384055</v>
      </c>
      <c r="K507" s="444">
        <f t="shared" ca="1" si="27"/>
        <v>6707.0409215371874</v>
      </c>
      <c r="L507" s="444">
        <f t="shared" ca="1" si="28"/>
        <v>1616396.8620904621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1616396.8620904621</v>
      </c>
      <c r="J508" s="444">
        <f t="array" ref="J508">IFERROR(INDEX('Retirement Calculator'!K:K,MATCH('Lorri 401b'!N508,'Retirement Calculator'!A:A,0),0),0)</f>
        <v>20171.771259384055</v>
      </c>
      <c r="K508" s="444">
        <f t="shared" ca="1" si="27"/>
        <v>6650.9378784628252</v>
      </c>
      <c r="L508" s="444">
        <f t="shared" ca="1" si="28"/>
        <v>1602876.0287095408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1602876.0287095408</v>
      </c>
      <c r="J509" s="444">
        <f t="array" ref="J509">IFERROR(INDEX('Retirement Calculator'!K:K,MATCH('Lorri 401b'!N509,'Retirement Calculator'!A:A,0),0),0)</f>
        <v>20171.771259384055</v>
      </c>
      <c r="K509" s="444">
        <f t="shared" ca="1" si="27"/>
        <v>6594.601072708987</v>
      </c>
      <c r="L509" s="444">
        <f t="shared" ca="1" si="28"/>
        <v>1589298.8585228659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1589298.8585228659</v>
      </c>
      <c r="J510" s="444">
        <f t="array" ref="J510">IFERROR(INDEX('Retirement Calculator'!K:K,MATCH('Lorri 401b'!N510,'Retirement Calculator'!A:A,0),0),0)</f>
        <v>20171.771259384055</v>
      </c>
      <c r="K510" s="444">
        <f t="shared" ca="1" si="27"/>
        <v>6538.0295302645081</v>
      </c>
      <c r="L510" s="444">
        <f t="shared" ca="1" si="28"/>
        <v>1575665.1167937464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1575665.1167937464</v>
      </c>
      <c r="J511" s="444">
        <f t="array" ref="J511">IFERROR(INDEX('Retirement Calculator'!K:K,MATCH('Lorri 401b'!N511,'Retirement Calculator'!A:A,0),0),0)</f>
        <v>20171.771259384055</v>
      </c>
      <c r="K511" s="444">
        <f t="shared" ca="1" si="27"/>
        <v>6481.2222730598432</v>
      </c>
      <c r="L511" s="444">
        <f t="shared" ca="1" si="28"/>
        <v>1561974.5678074223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1561974.5678074223</v>
      </c>
      <c r="J512" s="444">
        <f t="array" ref="J512">IFERROR(INDEX('Retirement Calculator'!K:K,MATCH('Lorri 401b'!N512,'Retirement Calculator'!A:A,0),0),0)</f>
        <v>20171.771259384055</v>
      </c>
      <c r="K512" s="444">
        <f t="shared" ca="1" si="27"/>
        <v>6424.1783189501593</v>
      </c>
      <c r="L512" s="444">
        <f t="shared" ca="1" si="28"/>
        <v>1548226.9748669884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1548226.9748669884</v>
      </c>
      <c r="J513" s="444">
        <f t="array" ref="J513">IFERROR(INDEX('Retirement Calculator'!K:K,MATCH('Lorri 401b'!N513,'Retirement Calculator'!A:A,0),0),0)</f>
        <v>20171.771259384055</v>
      </c>
      <c r="K513" s="444">
        <f t="shared" ca="1" si="27"/>
        <v>6366.8966816983511</v>
      </c>
      <c r="L513" s="444">
        <f t="shared" ca="1" si="28"/>
        <v>1534422.1002893026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1534422.1002893026</v>
      </c>
      <c r="J514" s="444">
        <f t="array" ref="J514">IFERROR(INDEX('Retirement Calculator'!K:K,MATCH('Lorri 401b'!N514,'Retirement Calculator'!A:A,0),0),0)</f>
        <v>20171.771259384055</v>
      </c>
      <c r="K514" s="444">
        <f t="shared" ca="1" si="27"/>
        <v>6309.3763709579944</v>
      </c>
      <c r="L514" s="444">
        <f t="shared" ca="1" si="28"/>
        <v>1520559.7054008767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1520559.7054008767</v>
      </c>
      <c r="J515" s="444">
        <f t="array" ref="J515">IFERROR(INDEX('Retirement Calculator'!K:K,MATCH('Lorri 401b'!N515,'Retirement Calculator'!A:A,0),0),0)</f>
        <v>20171.771259384055</v>
      </c>
      <c r="K515" s="444">
        <f t="shared" ca="1" si="27"/>
        <v>6251.6163922562191</v>
      </c>
      <c r="L515" s="444">
        <f t="shared" ca="1" si="28"/>
        <v>1506639.5505337489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1506639.5505337489</v>
      </c>
      <c r="J516" s="444">
        <f t="array" ref="J516">IFERROR(INDEX('Retirement Calculator'!K:K,MATCH('Lorri 401b'!N516,'Retirement Calculator'!A:A,0),0),0)</f>
        <v>20171.771259384055</v>
      </c>
      <c r="K516" s="444">
        <f t="shared" ca="1" si="27"/>
        <v>6193.6157469765203</v>
      </c>
      <c r="L516" s="444">
        <f t="shared" ca="1" si="28"/>
        <v>1492661.3950213415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1492661.3950213415</v>
      </c>
      <c r="J517" s="444">
        <f t="array" ref="J517">IFERROR(INDEX('Retirement Calculator'!K:K,MATCH('Lorri 401b'!N517,'Retirement Calculator'!A:A,0),0),0)</f>
        <v>20171.771259384055</v>
      </c>
      <c r="K517" s="444">
        <f t="shared" ca="1" si="27"/>
        <v>6135.3734323414892</v>
      </c>
      <c r="L517" s="444">
        <f t="shared" ca="1" si="28"/>
        <v>1478624.997194299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1478624.997194299</v>
      </c>
      <c r="J518" s="444">
        <f t="array" ref="J518">IFERROR(INDEX('Retirement Calculator'!K:K,MATCH('Lorri 401b'!N518,'Retirement Calculator'!A:A,0),0),0)</f>
        <v>20171.771259384055</v>
      </c>
      <c r="K518" s="444">
        <f t="shared" ref="K518:K772" ca="1" si="53">IPMT(M518/12,1,12,-I518+J518,,0)</f>
        <v>6076.8884413954793</v>
      </c>
      <c r="L518" s="444">
        <f t="shared" ref="L518:L772" ca="1" si="54">I518-J518+K518</f>
        <v>1464530.1143763105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1464530.1143763105</v>
      </c>
      <c r="J519" s="444">
        <f t="array" ref="J519">IFERROR(INDEX('Retirement Calculator'!K:K,MATCH('Lorri 401b'!N519,'Retirement Calculator'!A:A,0),0),0)</f>
        <v>20171.771259384055</v>
      </c>
      <c r="K519" s="444">
        <f t="shared" ca="1" si="53"/>
        <v>6018.159762987194</v>
      </c>
      <c r="L519" s="444">
        <f t="shared" ca="1" si="54"/>
        <v>1450376.5028799137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1450376.5028799137</v>
      </c>
      <c r="J520" s="444">
        <f t="array" ref="J520">IFERROR(INDEX('Retirement Calculator'!K:K,MATCH('Lorri 401b'!N520,'Retirement Calculator'!A:A,0),0),0)</f>
        <v>20171.771259384055</v>
      </c>
      <c r="K520" s="444">
        <f t="shared" ca="1" si="53"/>
        <v>5959.1863817522071</v>
      </c>
      <c r="L520" s="444">
        <f t="shared" ca="1" si="54"/>
        <v>1436163.9180022818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1436163.9180022818</v>
      </c>
      <c r="J521" s="444">
        <f t="array" ref="J521">IFERROR(INDEX('Retirement Calculator'!K:K,MATCH('Lorri 401b'!N521,'Retirement Calculator'!A:A,0),0),0)</f>
        <v>20171.771259384055</v>
      </c>
      <c r="K521" s="444">
        <f t="shared" ca="1" si="53"/>
        <v>5899.9672780954079</v>
      </c>
      <c r="L521" s="444">
        <f t="shared" ca="1" si="54"/>
        <v>1421892.1140209932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1421892.1140209932</v>
      </c>
      <c r="J522" s="444">
        <f t="array" ref="J522">IFERROR(INDEX('Retirement Calculator'!K:K,MATCH('Lorri 401b'!N522,'Retirement Calculator'!A:A,0),0),0)</f>
        <v>20171.771259384055</v>
      </c>
      <c r="K522" s="444">
        <f t="shared" ca="1" si="53"/>
        <v>5840.501428173372</v>
      </c>
      <c r="L522" s="444">
        <f t="shared" ca="1" si="54"/>
        <v>1407560.8441897826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1407560.8441897826</v>
      </c>
      <c r="J523" s="444">
        <f t="array" ref="J523">IFERROR(INDEX('Retirement Calculator'!K:K,MATCH('Lorri 401b'!N523,'Retirement Calculator'!A:A,0),0),0)</f>
        <v>20171.771259384055</v>
      </c>
      <c r="K523" s="444">
        <f t="shared" ca="1" si="53"/>
        <v>5780.7878038766612</v>
      </c>
      <c r="L523" s="444">
        <f t="shared" ca="1" si="54"/>
        <v>1393169.8607342753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1393169.8607342753</v>
      </c>
      <c r="J524" s="444">
        <f t="array" ref="J524">IFERROR(INDEX('Retirement Calculator'!K:K,MATCH('Lorri 401b'!N524,'Retirement Calculator'!A:A,0),0),0)</f>
        <v>20171.771259384055</v>
      </c>
      <c r="K524" s="444">
        <f t="shared" ca="1" si="53"/>
        <v>5720.8253728120471</v>
      </c>
      <c r="L524" s="444">
        <f t="shared" ca="1" si="54"/>
        <v>1378718.9148477034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1378718.9148477034</v>
      </c>
      <c r="J525" s="444">
        <f t="array" ref="J525">IFERROR(INDEX('Retirement Calculator'!K:K,MATCH('Lorri 401b'!N525,'Retirement Calculator'!A:A,0),0),0)</f>
        <v>20171.771259384055</v>
      </c>
      <c r="K525" s="444">
        <f t="shared" ca="1" si="53"/>
        <v>5660.6130982846644</v>
      </c>
      <c r="L525" s="444">
        <f t="shared" ca="1" si="54"/>
        <v>1364207.7566866041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1364207.7566866041</v>
      </c>
      <c r="J526" s="444">
        <f t="array" ref="J526">IFERROR(INDEX('Retirement Calculator'!K:K,MATCH('Lorri 401b'!N526,'Retirement Calculator'!A:A,0),0),0)</f>
        <v>20171.771259384055</v>
      </c>
      <c r="K526" s="444">
        <f t="shared" ca="1" si="53"/>
        <v>5600.1499392800833</v>
      </c>
      <c r="L526" s="444">
        <f t="shared" ca="1" si="54"/>
        <v>1349636.1353665001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1349636.1353665001</v>
      </c>
      <c r="J527" s="444">
        <f t="array" ref="J527">IFERROR(INDEX('Retirement Calculator'!K:K,MATCH('Lorri 401b'!N527,'Retirement Calculator'!A:A,0),0),0)</f>
        <v>20171.771259384055</v>
      </c>
      <c r="K527" s="444">
        <f t="shared" ca="1" si="53"/>
        <v>5539.4348504463169</v>
      </c>
      <c r="L527" s="444">
        <f t="shared" ca="1" si="54"/>
        <v>1335003.7989575625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1335003.7989575625</v>
      </c>
      <c r="J528" s="444">
        <f t="array" ref="J528">IFERROR(INDEX('Retirement Calculator'!K:K,MATCH('Lorri 401b'!N528,'Retirement Calculator'!A:A,0),0),0)</f>
        <v>20171.771259384055</v>
      </c>
      <c r="K528" s="444">
        <f t="shared" ca="1" si="53"/>
        <v>5478.466782075744</v>
      </c>
      <c r="L528" s="444">
        <f t="shared" ca="1" si="54"/>
        <v>1320310.4944802544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1320310.4944802544</v>
      </c>
      <c r="J529" s="444">
        <f t="array" ref="J529">IFERROR(INDEX('Retirement Calculator'!K:K,MATCH('Lorri 401b'!N529,'Retirement Calculator'!A:A,0),0),0)</f>
        <v>20171.771259384055</v>
      </c>
      <c r="K529" s="444">
        <f t="shared" ca="1" si="53"/>
        <v>5417.2446800869602</v>
      </c>
      <c r="L529" s="444">
        <f t="shared" ca="1" si="54"/>
        <v>1305555.9679009572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1305555.9679009572</v>
      </c>
      <c r="J530" s="444">
        <f t="array" ref="J530">IFERROR(INDEX('Retirement Calculator'!K:K,MATCH('Lorri 401b'!N530,'Retirement Calculator'!A:A,0),0),0)</f>
        <v>20171.771259384055</v>
      </c>
      <c r="K530" s="444">
        <f t="shared" ca="1" si="53"/>
        <v>5355.7674860065554</v>
      </c>
      <c r="L530" s="444">
        <f t="shared" ca="1" si="54"/>
        <v>1290739.9641275797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1290739.9641275797</v>
      </c>
      <c r="J531" s="444">
        <f t="array" ref="J531">IFERROR(INDEX('Retirement Calculator'!K:K,MATCH('Lorri 401b'!N531,'Retirement Calculator'!A:A,0),0),0)</f>
        <v>20171.771259384055</v>
      </c>
      <c r="K531" s="444">
        <f t="shared" ca="1" si="53"/>
        <v>5294.0341369508151</v>
      </c>
      <c r="L531" s="444">
        <f t="shared" ca="1" si="54"/>
        <v>1275862.2270051464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1275862.2270051464</v>
      </c>
      <c r="J532" s="444">
        <f t="array" ref="J532">IFERROR(INDEX('Retirement Calculator'!K:K,MATCH('Lorri 401b'!N532,'Retirement Calculator'!A:A,0),0),0)</f>
        <v>20171.771259384055</v>
      </c>
      <c r="K532" s="444">
        <f t="shared" ca="1" si="53"/>
        <v>5232.0435656073432</v>
      </c>
      <c r="L532" s="444">
        <f t="shared" ca="1" si="54"/>
        <v>1260922.4993113698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1260922.4993113698</v>
      </c>
      <c r="J533" s="444">
        <f t="array" ref="J533">IFERROR(INDEX('Retirement Calculator'!K:K,MATCH('Lorri 401b'!N533,'Retirement Calculator'!A:A,0),0),0)</f>
        <v>20171.771259384055</v>
      </c>
      <c r="K533" s="444">
        <f t="shared" ca="1" si="53"/>
        <v>5169.7947002166075</v>
      </c>
      <c r="L533" s="444">
        <f t="shared" ca="1" si="54"/>
        <v>1245920.5227522023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1245920.5227522023</v>
      </c>
      <c r="J534" s="444">
        <f t="array" ref="J534">IFERROR(INDEX('Retirement Calculator'!K:K,MATCH('Lorri 401b'!N534,'Retirement Calculator'!A:A,0),0),0)</f>
        <v>20171.771259384055</v>
      </c>
      <c r="K534" s="444">
        <f t="shared" ca="1" si="53"/>
        <v>5107.28646455341</v>
      </c>
      <c r="L534" s="444">
        <f t="shared" ca="1" si="54"/>
        <v>1230856.0379573717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1230856.0379573717</v>
      </c>
      <c r="J535" s="444">
        <f t="array" ref="J535">IFERROR(INDEX('Retirement Calculator'!K:K,MATCH('Lorri 401b'!N535,'Retirement Calculator'!A:A,0),0),0)</f>
        <v>20171.771259384055</v>
      </c>
      <c r="K535" s="444">
        <f t="shared" ca="1" si="53"/>
        <v>5044.5177779082824</v>
      </c>
      <c r="L535" s="444">
        <f t="shared" ca="1" si="54"/>
        <v>1215728.784475896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1215728.784475896</v>
      </c>
      <c r="J536" s="444">
        <f t="array" ref="J536">IFERROR(INDEX('Retirement Calculator'!K:K,MATCH('Lorri 401b'!N536,'Retirement Calculator'!A:A,0),0),0)</f>
        <v>20171.771259384055</v>
      </c>
      <c r="K536" s="444">
        <f t="shared" ca="1" si="53"/>
        <v>4981.4875550688002</v>
      </c>
      <c r="L536" s="444">
        <f t="shared" ca="1" si="54"/>
        <v>1200538.5007715807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1200538.5007715807</v>
      </c>
      <c r="J537" s="444">
        <f t="array" ref="J537">IFERROR(INDEX('Retirement Calculator'!K:K,MATCH('Lorri 401b'!N537,'Retirement Calculator'!A:A,0),0),0)</f>
        <v>20171.771259384055</v>
      </c>
      <c r="K537" s="444">
        <f t="shared" ca="1" si="53"/>
        <v>4918.1947063008192</v>
      </c>
      <c r="L537" s="444">
        <f t="shared" ca="1" si="54"/>
        <v>1185284.9242184975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1185284.9242184975</v>
      </c>
      <c r="J538" s="444">
        <f t="array" ref="J538">IFERROR(INDEX('Retirement Calculator'!K:K,MATCH('Lorri 401b'!N538,'Retirement Calculator'!A:A,0),0),0)</f>
        <v>20171.771259384055</v>
      </c>
      <c r="K538" s="444">
        <f t="shared" ca="1" si="53"/>
        <v>4854.638137329639</v>
      </c>
      <c r="L538" s="444">
        <f t="shared" ca="1" si="54"/>
        <v>1169967.7910964431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1169967.7910964431</v>
      </c>
      <c r="J539" s="444">
        <f t="array" ref="J539">IFERROR(INDEX('Retirement Calculator'!K:K,MATCH('Lorri 401b'!N539,'Retirement Calculator'!A:A,0),0),0)</f>
        <v>20171.771259384055</v>
      </c>
      <c r="K539" s="444">
        <f t="shared" ca="1" si="53"/>
        <v>4790.8167493210794</v>
      </c>
      <c r="L539" s="444">
        <f t="shared" ca="1" si="54"/>
        <v>1154586.8365863801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1154586.8365863801</v>
      </c>
      <c r="J540" s="444">
        <f t="array" ref="J540">IFERROR(INDEX('Retirement Calculator'!K:K,MATCH('Lorri 401b'!N540,'Retirement Calculator'!A:A,0),0),0)</f>
        <v>20171.771259384055</v>
      </c>
      <c r="K540" s="444">
        <f t="shared" ca="1" si="53"/>
        <v>4726.7294388624841</v>
      </c>
      <c r="L540" s="444">
        <f t="shared" ca="1" si="54"/>
        <v>1139141.7947658587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1139141.7947658587</v>
      </c>
      <c r="J541" s="444">
        <f t="array" ref="J541">IFERROR(INDEX('Retirement Calculator'!K:K,MATCH('Lorri 401b'!N541,'Retirement Calculator'!A:A,0),0),0)</f>
        <v>20171.771259384055</v>
      </c>
      <c r="K541" s="444">
        <f t="shared" ca="1" si="53"/>
        <v>4662.3750979436445</v>
      </c>
      <c r="L541" s="444">
        <f t="shared" ca="1" si="54"/>
        <v>1123632.3986044184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1123632.3986044184</v>
      </c>
      <c r="J542" s="444">
        <f t="array" ref="J542">IFERROR(INDEX('Retirement Calculator'!K:K,MATCH('Lorri 401b'!N542,'Retirement Calculator'!A:A,0),0),0)</f>
        <v>20171.771259384055</v>
      </c>
      <c r="K542" s="444">
        <f t="shared" ca="1" si="53"/>
        <v>4597.7526139376432</v>
      </c>
      <c r="L542" s="444">
        <f t="shared" ca="1" si="54"/>
        <v>1108058.3799589721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1108058.3799589721</v>
      </c>
      <c r="J543" s="444">
        <f t="array" ref="J543">IFERROR(INDEX('Retirement Calculator'!K:K,MATCH('Lorri 401b'!N543,'Retirement Calculator'!A:A,0),0),0)</f>
        <v>20171.771259384055</v>
      </c>
      <c r="K543" s="444">
        <f t="shared" ca="1" si="53"/>
        <v>4532.8608695816174</v>
      </c>
      <c r="L543" s="444">
        <f t="shared" ca="1" si="54"/>
        <v>1092419.4695691697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1092419.4695691697</v>
      </c>
      <c r="J544" s="444">
        <f t="array" ref="J544">IFERROR(INDEX('Retirement Calculator'!K:K,MATCH('Lorri 401b'!N544,'Retirement Calculator'!A:A,0),0),0)</f>
        <v>20171.771259384055</v>
      </c>
      <c r="K544" s="444">
        <f t="shared" ca="1" si="53"/>
        <v>4467.6987429574401</v>
      </c>
      <c r="L544" s="444">
        <f t="shared" ca="1" si="54"/>
        <v>1076715.3970527432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1076715.3970527432</v>
      </c>
      <c r="J545" s="444">
        <f t="array" ref="J545">IFERROR(INDEX('Retirement Calculator'!K:K,MATCH('Lorri 401b'!N545,'Retirement Calculator'!A:A,0),0),0)</f>
        <v>20171.771259384055</v>
      </c>
      <c r="K545" s="444">
        <f t="shared" ca="1" si="53"/>
        <v>4402.2651074723299</v>
      </c>
      <c r="L545" s="444">
        <f t="shared" ca="1" si="54"/>
        <v>1060945.8909008317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1060945.8909008317</v>
      </c>
      <c r="J546" s="444">
        <f t="array" ref="J546">IFERROR(INDEX('Retirement Calculator'!K:K,MATCH('Lorri 401b'!N546,'Retirement Calculator'!A:A,0),0),0)</f>
        <v>20171.771259384055</v>
      </c>
      <c r="K546" s="444">
        <f t="shared" ca="1" si="53"/>
        <v>4336.5588318393657</v>
      </c>
      <c r="L546" s="444">
        <f t="shared" ca="1" si="54"/>
        <v>1045110.678473287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1045110.678473287</v>
      </c>
      <c r="J547" s="444">
        <f t="array" ref="J547">IFERROR(INDEX('Retirement Calculator'!K:K,MATCH('Lorri 401b'!N547,'Retirement Calculator'!A:A,0),0),0)</f>
        <v>20171.771259384055</v>
      </c>
      <c r="K547" s="444">
        <f t="shared" ca="1" si="53"/>
        <v>4270.5787800579292</v>
      </c>
      <c r="L547" s="444">
        <f t="shared" ca="1" si="54"/>
        <v>1029209.485993961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1029209.485993961</v>
      </c>
      <c r="J548" s="444">
        <f t="array" ref="J548">IFERROR(INDEX('Retirement Calculator'!K:K,MATCH('Lorri 401b'!N548,'Retirement Calculator'!A:A,0),0),0)</f>
        <v>20171.771259384055</v>
      </c>
      <c r="K548" s="444">
        <f t="shared" ca="1" si="53"/>
        <v>4204.3238113940697</v>
      </c>
      <c r="L548" s="444">
        <f t="shared" ca="1" si="54"/>
        <v>1013242.0385459709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1013242.0385459709</v>
      </c>
      <c r="J549" s="444">
        <f t="array" ref="J549">IFERROR(INDEX('Retirement Calculator'!K:K,MATCH('Lorri 401b'!N549,'Retirement Calculator'!A:A,0),0),0)</f>
        <v>20171.771259384055</v>
      </c>
      <c r="K549" s="444">
        <f t="shared" ca="1" si="53"/>
        <v>4137.7927803607781</v>
      </c>
      <c r="L549" s="444">
        <f t="shared" ca="1" si="54"/>
        <v>997208.0600669476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997208.0600669476</v>
      </c>
      <c r="J550" s="444">
        <f t="array" ref="J550">IFERROR(INDEX('Retirement Calculator'!K:K,MATCH('Lorri 401b'!N550,'Retirement Calculator'!A:A,0),0),0)</f>
        <v>20171.771259384055</v>
      </c>
      <c r="K550" s="444">
        <f t="shared" ca="1" si="53"/>
        <v>4070.9845366981813</v>
      </c>
      <c r="L550" s="444">
        <f t="shared" ca="1" si="54"/>
        <v>981107.27334426169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981107.27334426169</v>
      </c>
      <c r="J551" s="444">
        <f t="array" ref="J551">IFERROR(INDEX('Retirement Calculator'!K:K,MATCH('Lorri 401b'!N551,'Retirement Calculator'!A:A,0),0),0)</f>
        <v>20171.771259384055</v>
      </c>
      <c r="K551" s="444">
        <f t="shared" ca="1" si="53"/>
        <v>4003.8979253536563</v>
      </c>
      <c r="L551" s="444">
        <f t="shared" ca="1" si="54"/>
        <v>964939.40001023118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964939.40001023118</v>
      </c>
      <c r="J552" s="444">
        <f t="array" ref="J552">IFERROR(INDEX('Retirement Calculator'!K:K,MATCH('Lorri 401b'!N552,'Retirement Calculator'!A:A,0),0),0)</f>
        <v>20171.771259384055</v>
      </c>
      <c r="K552" s="444">
        <f t="shared" ca="1" si="53"/>
        <v>3936.5317864618632</v>
      </c>
      <c r="L552" s="444">
        <f t="shared" ca="1" si="54"/>
        <v>948704.16053730901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948704.16053730901</v>
      </c>
      <c r="J553" s="444">
        <f t="array" ref="J553">IFERROR(INDEX('Retirement Calculator'!K:K,MATCH('Lorri 401b'!N553,'Retirement Calculator'!A:A,0),0),0)</f>
        <v>20171.771259384055</v>
      </c>
      <c r="K553" s="444">
        <f t="shared" ca="1" si="53"/>
        <v>3868.8849553246878</v>
      </c>
      <c r="L553" s="444">
        <f t="shared" ca="1" si="54"/>
        <v>932401.27423324971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932401.27423324971</v>
      </c>
      <c r="J554" s="444">
        <f t="array" ref="J554">IFERROR(INDEX('Retirement Calculator'!K:K,MATCH('Lorri 401b'!N554,'Retirement Calculator'!A:A,0),0),0)</f>
        <v>20171.771259384055</v>
      </c>
      <c r="K554" s="444">
        <f t="shared" ca="1" si="53"/>
        <v>3800.9562623911074</v>
      </c>
      <c r="L554" s="444">
        <f t="shared" ca="1" si="54"/>
        <v>916030.45923625678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916030.45923625678</v>
      </c>
      <c r="J555" s="444">
        <f t="array" ref="J555">IFERROR(INDEX('Retirement Calculator'!K:K,MATCH('Lorri 401b'!N555,'Retirement Calculator'!A:A,0),0),0)</f>
        <v>20171.771259384055</v>
      </c>
      <c r="K555" s="444">
        <f t="shared" ca="1" si="53"/>
        <v>3732.7445332369703</v>
      </c>
      <c r="L555" s="444">
        <f t="shared" ca="1" si="54"/>
        <v>899591.43251010973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899591.43251010973</v>
      </c>
      <c r="J556" s="444">
        <f t="array" ref="J556">IFERROR(INDEX('Retirement Calculator'!K:K,MATCH('Lorri 401b'!N556,'Retirement Calculator'!A:A,0),0),0)</f>
        <v>20171.771259384055</v>
      </c>
      <c r="K556" s="444">
        <f t="shared" ca="1" si="53"/>
        <v>3664.2485885446899</v>
      </c>
      <c r="L556" s="444">
        <f t="shared" ca="1" si="54"/>
        <v>883083.90983927029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883083.90983927029</v>
      </c>
      <c r="J557" s="444">
        <f t="array" ref="J557">IFERROR(INDEX('Retirement Calculator'!K:K,MATCH('Lorri 401b'!N557,'Retirement Calculator'!A:A,0),0),0)</f>
        <v>20171.771259384055</v>
      </c>
      <c r="K557" s="444">
        <f t="shared" ca="1" si="53"/>
        <v>3595.467244082859</v>
      </c>
      <c r="L557" s="444">
        <f t="shared" ca="1" si="54"/>
        <v>866507.605823969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866507.605823969</v>
      </c>
      <c r="J558" s="444">
        <f t="array" ref="J558">IFERROR(INDEX('Retirement Calculator'!K:K,MATCH('Lorri 401b'!N558,'Retirement Calculator'!A:A,0),0),0)</f>
        <v>20171.771259384055</v>
      </c>
      <c r="K558" s="444">
        <f t="shared" ca="1" si="53"/>
        <v>3526.3993106857706</v>
      </c>
      <c r="L558" s="444">
        <f t="shared" ca="1" si="54"/>
        <v>849862.23387527082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849862.23387527082</v>
      </c>
      <c r="J559" s="444">
        <f t="array" ref="J559">IFERROR(INDEX('Retirement Calculator'!K:K,MATCH('Lorri 401b'!N559,'Retirement Calculator'!A:A,0),0),0)</f>
        <v>20171.771259384055</v>
      </c>
      <c r="K559" s="444">
        <f t="shared" ca="1" si="53"/>
        <v>3457.0435942328613</v>
      </c>
      <c r="L559" s="444">
        <f t="shared" ca="1" si="54"/>
        <v>833147.50621011958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833147.50621011958</v>
      </c>
      <c r="J560" s="444">
        <f t="array" ref="J560">IFERROR(INDEX('Retirement Calculator'!K:K,MATCH('Lorri 401b'!N560,'Retirement Calculator'!A:A,0),0),0)</f>
        <v>20171.771259384055</v>
      </c>
      <c r="K560" s="444">
        <f t="shared" ca="1" si="53"/>
        <v>3387.3988956280646</v>
      </c>
      <c r="L560" s="444">
        <f t="shared" ca="1" si="54"/>
        <v>816363.13384636352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816363.13384636352</v>
      </c>
      <c r="J561" s="444">
        <f t="array" ref="J561">IFERROR(INDEX('Retirement Calculator'!K:K,MATCH('Lorri 401b'!N561,'Retirement Calculator'!A:A,0),0),0)</f>
        <v>20171.771259384055</v>
      </c>
      <c r="K561" s="444">
        <f t="shared" ca="1" si="53"/>
        <v>3317.4640107790815</v>
      </c>
      <c r="L561" s="444">
        <f t="shared" ca="1" si="54"/>
        <v>799508.82659775857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799508.82659775857</v>
      </c>
      <c r="J562" s="444">
        <f t="array" ref="J562">IFERROR(INDEX('Retirement Calculator'!K:K,MATCH('Lorri 401b'!N562,'Retirement Calculator'!A:A,0),0),0)</f>
        <v>20171.771259384055</v>
      </c>
      <c r="K562" s="444">
        <f t="shared" ca="1" si="53"/>
        <v>3247.2377305765608</v>
      </c>
      <c r="L562" s="444">
        <f t="shared" ca="1" si="54"/>
        <v>782584.29306895111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782584.29306895111</v>
      </c>
      <c r="J563" s="444">
        <f t="array" ref="J563">IFERROR(INDEX('Retirement Calculator'!K:K,MATCH('Lorri 401b'!N563,'Retirement Calculator'!A:A,0),0),0)</f>
        <v>20171.771259384055</v>
      </c>
      <c r="K563" s="444">
        <f t="shared" ca="1" si="53"/>
        <v>3176.7188408731959</v>
      </c>
      <c r="L563" s="444">
        <f t="shared" ca="1" si="54"/>
        <v>765589.24065044022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765589.24065044022</v>
      </c>
      <c r="J564" s="444">
        <f t="array" ref="J564">IFERROR(INDEX('Retirement Calculator'!K:K,MATCH('Lorri 401b'!N564,'Retirement Calculator'!A:A,0),0),0)</f>
        <v>20171.771259384055</v>
      </c>
      <c r="K564" s="444">
        <f t="shared" ca="1" si="53"/>
        <v>3105.9061224627339</v>
      </c>
      <c r="L564" s="444">
        <f t="shared" ca="1" si="54"/>
        <v>748523.37551351881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748523.37551351881</v>
      </c>
      <c r="J565" s="444">
        <f t="array" ref="J565">IFERROR(INDEX('Retirement Calculator'!K:K,MATCH('Lorri 401b'!N565,'Retirement Calculator'!A:A,0),0),0)</f>
        <v>20171.771259384055</v>
      </c>
      <c r="K565" s="444">
        <f t="shared" ca="1" si="53"/>
        <v>3034.7983510588947</v>
      </c>
      <c r="L565" s="444">
        <f t="shared" ca="1" si="54"/>
        <v>731386.40260519355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731386.40260519355</v>
      </c>
      <c r="J566" s="444">
        <f t="array" ref="J566">IFERROR(INDEX('Retirement Calculator'!K:K,MATCH('Lorri 401b'!N566,'Retirement Calculator'!A:A,0),0),0)</f>
        <v>20171.771259384055</v>
      </c>
      <c r="K566" s="444">
        <f t="shared" ca="1" si="53"/>
        <v>2963.3942972742061</v>
      </c>
      <c r="L566" s="444">
        <f t="shared" ca="1" si="54"/>
        <v>714178.02564308362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714178.02564308362</v>
      </c>
      <c r="J567" s="444">
        <f t="array" ref="J567">IFERROR(INDEX('Retirement Calculator'!K:K,MATCH('Lorri 401b'!N567,'Retirement Calculator'!A:A,0),0),0)</f>
        <v>20171.771259384055</v>
      </c>
      <c r="K567" s="444">
        <f t="shared" ca="1" si="53"/>
        <v>2891.6927265987479</v>
      </c>
      <c r="L567" s="444">
        <f t="shared" ca="1" si="54"/>
        <v>696897.94711029821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696897.94711029821</v>
      </c>
      <c r="J568" s="444">
        <f t="array" ref="J568">IFERROR(INDEX('Retirement Calculator'!K:K,MATCH('Lorri 401b'!N568,'Retirement Calculator'!A:A,0),0),0)</f>
        <v>20171.771259384055</v>
      </c>
      <c r="K568" s="444">
        <f t="shared" ca="1" si="53"/>
        <v>2819.6923993788087</v>
      </c>
      <c r="L568" s="444">
        <f t="shared" ca="1" si="54"/>
        <v>679545.86825029296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679545.86825029296</v>
      </c>
      <c r="J569" s="444">
        <f t="array" ref="J569">IFERROR(INDEX('Retirement Calculator'!K:K,MATCH('Lorri 401b'!N569,'Retirement Calculator'!A:A,0),0),0)</f>
        <v>20171.771259384055</v>
      </c>
      <c r="K569" s="444">
        <f t="shared" ca="1" si="53"/>
        <v>2747.3920707954539</v>
      </c>
      <c r="L569" s="444">
        <f t="shared" ca="1" si="54"/>
        <v>662121.48906170437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662121.48906170437</v>
      </c>
      <c r="J570" s="444">
        <f t="array" ref="J570">IFERROR(INDEX('Retirement Calculator'!K:K,MATCH('Lorri 401b'!N570,'Retirement Calculator'!A:A,0),0),0)</f>
        <v>20171.771259384055</v>
      </c>
      <c r="K570" s="444">
        <f t="shared" ca="1" si="53"/>
        <v>2674.7904908430014</v>
      </c>
      <c r="L570" s="444">
        <f t="shared" ca="1" si="54"/>
        <v>644624.50829316338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644624.50829316338</v>
      </c>
      <c r="J571" s="444">
        <f t="array" ref="J571">IFERROR(INDEX('Retirement Calculator'!K:K,MATCH('Lorri 401b'!N571,'Retirement Calculator'!A:A,0),0),0)</f>
        <v>20171.771259384055</v>
      </c>
      <c r="K571" s="444">
        <f t="shared" ca="1" si="53"/>
        <v>2601.8864043074136</v>
      </c>
      <c r="L571" s="444">
        <f t="shared" ca="1" si="54"/>
        <v>627054.62343808671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627054.62343808671</v>
      </c>
      <c r="J572" s="444">
        <f t="array" ref="J572">IFERROR(INDEX('Retirement Calculator'!K:K,MATCH('Lorri 401b'!N572,'Retirement Calculator'!A:A,0),0),0)</f>
        <v>20171.771259384055</v>
      </c>
      <c r="K572" s="444">
        <f t="shared" ca="1" si="53"/>
        <v>2528.6785507445943</v>
      </c>
      <c r="L572" s="444">
        <f t="shared" ca="1" si="54"/>
        <v>609411.53072944714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609411.53072944714</v>
      </c>
      <c r="J573" s="444">
        <f t="array" ref="J573">IFERROR(INDEX('Retirement Calculator'!K:K,MATCH('Lorri 401b'!N573,'Retirement Calculator'!A:A,0),0),0)</f>
        <v>20171.771259384055</v>
      </c>
      <c r="K573" s="444">
        <f t="shared" ca="1" si="53"/>
        <v>2455.165664458596</v>
      </c>
      <c r="L573" s="444">
        <f t="shared" ca="1" si="54"/>
        <v>591694.92513452168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591694.92513452168</v>
      </c>
      <c r="J574" s="444">
        <f t="array" ref="J574">IFERROR(INDEX('Retirement Calculator'!K:K,MATCH('Lorri 401b'!N574,'Retirement Calculator'!A:A,0),0),0)</f>
        <v>20171.771259384055</v>
      </c>
      <c r="K574" s="444">
        <f t="shared" ca="1" si="53"/>
        <v>2381.3464744797402</v>
      </c>
      <c r="L574" s="444">
        <f t="shared" ca="1" si="54"/>
        <v>573904.50034961745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573904.50034961745</v>
      </c>
      <c r="J575" s="444">
        <f t="array" ref="J575">IFERROR(INDEX('Retirement Calculator'!K:K,MATCH('Lorri 401b'!N575,'Retirement Calculator'!A:A,0),0),0)</f>
        <v>20171.771259384055</v>
      </c>
      <c r="K575" s="444">
        <f t="shared" ca="1" si="53"/>
        <v>2307.2197045426387</v>
      </c>
      <c r="L575" s="444">
        <f t="shared" ca="1" si="54"/>
        <v>556039.94879477599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556039.94879477599</v>
      </c>
      <c r="J576" s="444">
        <f t="array" ref="J576">IFERROR(INDEX('Retirement Calculator'!K:K,MATCH('Lorri 401b'!N576,'Retirement Calculator'!A:A,0),0),0)</f>
        <v>20171.771259384055</v>
      </c>
      <c r="K576" s="444">
        <f t="shared" ca="1" si="53"/>
        <v>2232.7840730641328</v>
      </c>
      <c r="L576" s="444">
        <f t="shared" ca="1" si="54"/>
        <v>538100.96160845598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538100.96160845598</v>
      </c>
      <c r="J577" s="444">
        <f t="array" ref="J577">IFERROR(INDEX('Retirement Calculator'!K:K,MATCH('Lorri 401b'!N577,'Retirement Calculator'!A:A,0),0),0)</f>
        <v>20171.771259384055</v>
      </c>
      <c r="K577" s="444">
        <f t="shared" ca="1" si="53"/>
        <v>2158.0382931211329</v>
      </c>
      <c r="L577" s="444">
        <f t="shared" ca="1" si="54"/>
        <v>520087.22864219308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520087.22864219308</v>
      </c>
      <c r="J578" s="444">
        <f t="array" ref="J578">IFERROR(INDEX('Retirement Calculator'!K:K,MATCH('Lorri 401b'!N578,'Retirement Calculator'!A:A,0),0),0)</f>
        <v>20171.771259384055</v>
      </c>
      <c r="K578" s="444">
        <f t="shared" ca="1" si="53"/>
        <v>2082.9810724283707</v>
      </c>
      <c r="L578" s="444">
        <f t="shared" ca="1" si="54"/>
        <v>501998.43845523737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501998.43845523737</v>
      </c>
      <c r="J579" s="444">
        <f t="array" ref="J579">IFERROR(INDEX('Retirement Calculator'!K:K,MATCH('Lorri 401b'!N579,'Retirement Calculator'!A:A,0),0),0)</f>
        <v>20171.771259384055</v>
      </c>
      <c r="K579" s="444">
        <f t="shared" ca="1" si="53"/>
        <v>2007.6111133160555</v>
      </c>
      <c r="L579" s="444">
        <f t="shared" ca="1" si="54"/>
        <v>483834.27830916934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483834.27830916934</v>
      </c>
      <c r="J580" s="444">
        <f t="array" ref="J580">IFERROR(INDEX('Retirement Calculator'!K:K,MATCH('Lorri 401b'!N580,'Retirement Calculator'!A:A,0),0),0)</f>
        <v>20171.771259384055</v>
      </c>
      <c r="K580" s="444">
        <f t="shared" ca="1" si="53"/>
        <v>1931.9271127074385</v>
      </c>
      <c r="L580" s="444">
        <f t="shared" ca="1" si="54"/>
        <v>465594.43416249275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465594.43416249275</v>
      </c>
      <c r="J581" s="444">
        <f t="array" ref="J581">IFERROR(INDEX('Retirement Calculator'!K:K,MATCH('Lorri 401b'!N581,'Retirement Calculator'!A:A,0),0),0)</f>
        <v>20171.771259384055</v>
      </c>
      <c r="K581" s="444">
        <f t="shared" ca="1" si="53"/>
        <v>1855.9277620962862</v>
      </c>
      <c r="L581" s="444">
        <f t="shared" ca="1" si="54"/>
        <v>447278.59066520497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447278.59066520497</v>
      </c>
      <c r="J582" s="444">
        <f t="array" ref="J582">IFERROR(INDEX('Retirement Calculator'!K:K,MATCH('Lorri 401b'!N582,'Retirement Calculator'!A:A,0),0),0)</f>
        <v>20171.771259384055</v>
      </c>
      <c r="K582" s="444">
        <f t="shared" ca="1" si="53"/>
        <v>1779.611747524254</v>
      </c>
      <c r="L582" s="444">
        <f t="shared" ca="1" si="54"/>
        <v>428886.43115334515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428886.43115334515</v>
      </c>
      <c r="J583" s="444">
        <f t="array" ref="J583">IFERROR(INDEX('Retirement Calculator'!K:K,MATCH('Lorri 401b'!N583,'Retirement Calculator'!A:A,0),0),0)</f>
        <v>20171.771259384055</v>
      </c>
      <c r="K583" s="444">
        <f t="shared" ca="1" si="53"/>
        <v>1702.9777495581711</v>
      </c>
      <c r="L583" s="444">
        <f t="shared" ca="1" si="54"/>
        <v>410417.63764351927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410417.63764351927</v>
      </c>
      <c r="J584" s="444">
        <f t="array" ref="J584">IFERROR(INDEX('Retirement Calculator'!K:K,MATCH('Lorri 401b'!N584,'Retirement Calculator'!A:A,0),0),0)</f>
        <v>20171.771259384055</v>
      </c>
      <c r="K584" s="444">
        <f t="shared" ca="1" si="53"/>
        <v>1626.02444326723</v>
      </c>
      <c r="L584" s="444">
        <f t="shared" ca="1" si="54"/>
        <v>391871.89082740241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391871.89082740241</v>
      </c>
      <c r="J585" s="444">
        <f t="array" ref="J585">IFERROR(INDEX('Retirement Calculator'!K:K,MATCH('Lorri 401b'!N585,'Retirement Calculator'!A:A,0),0),0)</f>
        <v>20171.771259384055</v>
      </c>
      <c r="K585" s="444">
        <f t="shared" ca="1" si="53"/>
        <v>1548.7504982000764</v>
      </c>
      <c r="L585" s="444">
        <f t="shared" ca="1" si="54"/>
        <v>373248.87006621843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373248.87006621843</v>
      </c>
      <c r="J586" s="444">
        <f t="array" ref="J586">IFERROR(INDEX('Retirement Calculator'!K:K,MATCH('Lorri 401b'!N586,'Retirement Calculator'!A:A,0),0),0)</f>
        <v>20171.771259384055</v>
      </c>
      <c r="K586" s="444">
        <f t="shared" ca="1" si="53"/>
        <v>1471.1545783618099</v>
      </c>
      <c r="L586" s="444">
        <f t="shared" ca="1" si="54"/>
        <v>354548.25338519621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354548.25338519621</v>
      </c>
      <c r="J587" s="444">
        <f t="array" ref="J587">IFERROR(INDEX('Retirement Calculator'!K:K,MATCH('Lorri 401b'!N587,'Retirement Calculator'!A:A,0),0),0)</f>
        <v>20171.771259384055</v>
      </c>
      <c r="K587" s="444">
        <f t="shared" ca="1" si="53"/>
        <v>1393.235342190884</v>
      </c>
      <c r="L587" s="444">
        <f t="shared" ca="1" si="54"/>
        <v>335769.71746800304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335769.71746800304</v>
      </c>
      <c r="J588" s="444">
        <f t="array" ref="J588">IFERROR(INDEX('Retirement Calculator'!K:K,MATCH('Lorri 401b'!N588,'Retirement Calculator'!A:A,0),0),0)</f>
        <v>20171.771259384055</v>
      </c>
      <c r="K588" s="444">
        <f t="shared" ca="1" si="53"/>
        <v>1314.9914425359125</v>
      </c>
      <c r="L588" s="444">
        <f t="shared" ca="1" si="54"/>
        <v>316912.93765115488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316912.93765115488</v>
      </c>
      <c r="J589" s="444">
        <f t="array" ref="J589">IFERROR(INDEX('Retirement Calculator'!K:K,MATCH('Lorri 401b'!N589,'Retirement Calculator'!A:A,0),0),0)</f>
        <v>20171.771259384055</v>
      </c>
      <c r="K589" s="444">
        <f t="shared" ca="1" si="53"/>
        <v>1236.4215266323783</v>
      </c>
      <c r="L589" s="444">
        <f t="shared" ca="1" si="54"/>
        <v>297977.58791840321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297977.58791840321</v>
      </c>
      <c r="J590" s="444">
        <f t="array" ref="J590">IFERROR(INDEX('Retirement Calculator'!K:K,MATCH('Lorri 401b'!N590,'Retirement Calculator'!A:A,0),0),0)</f>
        <v>20171.771259384055</v>
      </c>
      <c r="K590" s="444">
        <f t="shared" ca="1" si="53"/>
        <v>1157.5242360792465</v>
      </c>
      <c r="L590" s="444">
        <f t="shared" ca="1" si="54"/>
        <v>278963.3408950984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278963.3408950984</v>
      </c>
      <c r="J591" s="444">
        <f t="array" ref="J591">IFERROR(INDEX('Retirement Calculator'!K:K,MATCH('Lorri 401b'!N591,'Retirement Calculator'!A:A,0),0),0)</f>
        <v>20171.771259384055</v>
      </c>
      <c r="K591" s="444">
        <f t="shared" ca="1" si="53"/>
        <v>1078.2982068154763</v>
      </c>
      <c r="L591" s="444">
        <f t="shared" ca="1" si="54"/>
        <v>259869.86784252981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259869.86784252981</v>
      </c>
      <c r="J592" s="444">
        <f t="array" ref="J592">IFERROR(INDEX('Retirement Calculator'!K:K,MATCH('Lorri 401b'!N592,'Retirement Calculator'!A:A,0),0),0)</f>
        <v>20171.771259384055</v>
      </c>
      <c r="K592" s="444">
        <f t="shared" ca="1" si="53"/>
        <v>998.74206909644056</v>
      </c>
      <c r="L592" s="444">
        <f t="shared" ca="1" si="54"/>
        <v>240696.83865224221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240696.83865224221</v>
      </c>
      <c r="J593" s="444">
        <f t="array" ref="J593">IFERROR(INDEX('Retirement Calculator'!K:K,MATCH('Lorri 401b'!N593,'Retirement Calculator'!A:A,0),0),0)</f>
        <v>20171.771259384055</v>
      </c>
      <c r="K593" s="444">
        <f t="shared" ca="1" si="53"/>
        <v>918.85444747024223</v>
      </c>
      <c r="L593" s="444">
        <f t="shared" ca="1" si="54"/>
        <v>221443.9218403284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221443.9218403284</v>
      </c>
      <c r="J594" s="444">
        <f t="array" ref="J594">IFERROR(INDEX('Retirement Calculator'!K:K,MATCH('Lorri 401b'!N594,'Retirement Calculator'!A:A,0),0),0)</f>
        <v>20171.771259384055</v>
      </c>
      <c r="K594" s="444">
        <f t="shared" ca="1" si="53"/>
        <v>838.63396075393473</v>
      </c>
      <c r="L594" s="444">
        <f t="shared" ca="1" si="54"/>
        <v>202110.78454169829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202110.78454169829</v>
      </c>
      <c r="J595" s="444">
        <f t="array" ref="J595">IFERROR(INDEX('Retirement Calculator'!K:K,MATCH('Lorri 401b'!N595,'Retirement Calculator'!A:A,0),0),0)</f>
        <v>20171.771259384055</v>
      </c>
      <c r="K595" s="444">
        <f t="shared" ca="1" si="53"/>
        <v>758.07922200964265</v>
      </c>
      <c r="L595" s="444">
        <f t="shared" ca="1" si="54"/>
        <v>182697.09250432387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182697.09250432387</v>
      </c>
      <c r="J596" s="444">
        <f t="array" ref="J596">IFERROR(INDEX('Retirement Calculator'!K:K,MATCH('Lorri 401b'!N596,'Retirement Calculator'!A:A,0),0),0)</f>
        <v>20171.771259384055</v>
      </c>
      <c r="K596" s="444">
        <f t="shared" ca="1" si="53"/>
        <v>677.18883852058252</v>
      </c>
      <c r="L596" s="444">
        <f t="shared" ca="1" si="54"/>
        <v>163202.51008346039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163202.51008346039</v>
      </c>
      <c r="J597" s="444">
        <f t="array" ref="J597">IFERROR(INDEX('Retirement Calculator'!K:K,MATCH('Lorri 401b'!N597,'Retirement Calculator'!A:A,0),0),0)</f>
        <v>20171.771259384055</v>
      </c>
      <c r="K597" s="444">
        <f t="shared" ca="1" si="53"/>
        <v>595.96141176698472</v>
      </c>
      <c r="L597" s="444">
        <f t="shared" ca="1" si="54"/>
        <v>143626.70023584334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143626.70023584334</v>
      </c>
      <c r="J598" s="444">
        <f t="array" ref="J598">IFERROR(INDEX('Retirement Calculator'!K:K,MATCH('Lorri 401b'!N598,'Retirement Calculator'!A:A,0),0),0)</f>
        <v>20171.771259384055</v>
      </c>
      <c r="K598" s="444">
        <f t="shared" ca="1" si="53"/>
        <v>514.39553740191366</v>
      </c>
      <c r="L598" s="444">
        <f t="shared" ca="1" si="54"/>
        <v>123969.3245138612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123969.3245138612</v>
      </c>
      <c r="J599" s="444">
        <f t="array" ref="J599">IFERROR(INDEX('Retirement Calculator'!K:K,MATCH('Lorri 401b'!N599,'Retirement Calculator'!A:A,0),0),0)</f>
        <v>20171.771259384055</v>
      </c>
      <c r="K599" s="444">
        <f t="shared" ca="1" si="53"/>
        <v>432.4898052269881</v>
      </c>
      <c r="L599" s="444">
        <f t="shared" ca="1" si="54"/>
        <v>104230.04305970413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104230.04305970413</v>
      </c>
      <c r="J600" s="444">
        <f t="array" ref="J600">IFERROR(INDEX('Retirement Calculator'!K:K,MATCH('Lorri 401b'!N600,'Retirement Calculator'!A:A,0),0),0)</f>
        <v>20171.771259384055</v>
      </c>
      <c r="K600" s="444">
        <f t="shared" ca="1" si="53"/>
        <v>350.24279916800032</v>
      </c>
      <c r="L600" s="444">
        <f t="shared" ca="1" si="54"/>
        <v>84408.514599488073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84408.514599488073</v>
      </c>
      <c r="J601" s="444">
        <f t="array" ref="J601">IFERROR(INDEX('Retirement Calculator'!K:K,MATCH('Lorri 401b'!N601,'Retirement Calculator'!A:A,0),0),0)</f>
        <v>20171.771259384055</v>
      </c>
      <c r="K601" s="444">
        <f t="shared" ca="1" si="53"/>
        <v>267.6530972504334</v>
      </c>
      <c r="L601" s="444">
        <f t="shared" ca="1" si="54"/>
        <v>64504.396437354451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64504.396437354451</v>
      </c>
      <c r="J602" s="444">
        <f t="array" ref="J602">IFERROR(INDEX('Retirement Calculator'!K:K,MATCH('Lorri 401b'!N602,'Retirement Calculator'!A:A,0),0),0)</f>
        <v>20171.771259384055</v>
      </c>
      <c r="K602" s="444">
        <f t="shared" ca="1" si="53"/>
        <v>184.71927157487664</v>
      </c>
      <c r="L602" s="444">
        <f t="shared" ca="1" si="54"/>
        <v>44517.344449545271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44517.344449545271</v>
      </c>
      <c r="J603" s="444">
        <f t="array" ref="J603">IFERROR(INDEX('Retirement Calculator'!K:K,MATCH('Lorri 401b'!N603,'Retirement Calculator'!A:A,0),0),0)</f>
        <v>20171.771259384055</v>
      </c>
      <c r="K603" s="444">
        <f t="shared" ca="1" si="53"/>
        <v>101.4398882923384</v>
      </c>
      <c r="L603" s="444">
        <f t="shared" ca="1" si="54"/>
        <v>24447.013078453554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24447.013078453554</v>
      </c>
      <c r="J604" s="444">
        <f t="array" ref="J604">IFERROR(INDEX('Retirement Calculator'!K:K,MATCH('Lorri 401b'!N604,'Retirement Calculator'!A:A,0),0),0)</f>
        <v>20171.771259384055</v>
      </c>
      <c r="K604" s="444">
        <f t="shared" ca="1" si="53"/>
        <v>17.813507579456246</v>
      </c>
      <c r="L604" s="444">
        <f t="shared" ca="1" si="54"/>
        <v>4293.0553266489551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4293.0553266489551</v>
      </c>
      <c r="J605" s="444">
        <f t="array" ref="J605">IFERROR(INDEX('Retirement Calculator'!K:K,MATCH('Lorri 401b'!N605,'Retirement Calculator'!A:A,0),0),0)</f>
        <v>20171.771259384055</v>
      </c>
      <c r="K605" s="444">
        <f t="shared" ca="1" si="53"/>
        <v>-66.161316386396237</v>
      </c>
      <c r="L605" s="444">
        <f t="shared" ca="1" si="54"/>
        <v>-15944.877249121497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-15944.877249121497</v>
      </c>
      <c r="J606" s="444">
        <f t="array" ref="J606">IFERROR(INDEX('Retirement Calculator'!K:K,MATCH('Lorri 401b'!N606,'Retirement Calculator'!A:A,0),0),0)</f>
        <v>20171.771259384055</v>
      </c>
      <c r="K606" s="444">
        <f t="shared" ca="1" si="53"/>
        <v>-150.48603545210648</v>
      </c>
      <c r="L606" s="444">
        <f t="shared" ca="1" si="54"/>
        <v>-36267.134543957662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-36267.134543957662</v>
      </c>
      <c r="J607" s="444">
        <f t="array" ref="J607">IFERROR(INDEX('Retirement Calculator'!K:K,MATCH('Lorri 401b'!N607,'Retirement Calculator'!A:A,0),0),0)</f>
        <v>20171.771259384055</v>
      </c>
      <c r="K607" s="444">
        <f t="shared" ca="1" si="53"/>
        <v>-235.16210751392384</v>
      </c>
      <c r="L607" s="444">
        <f t="shared" ca="1" si="54"/>
        <v>-56674.067910855643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-56674.067910855643</v>
      </c>
      <c r="J608" s="444">
        <f t="array" ref="J608">IFERROR(INDEX('Retirement Calculator'!K:K,MATCH('Lorri 401b'!N608,'Retirement Calculator'!A:A,0),0),0)</f>
        <v>20171.771259384055</v>
      </c>
      <c r="K608" s="444">
        <f t="shared" ca="1" si="53"/>
        <v>-320.1909965426654</v>
      </c>
      <c r="L608" s="444">
        <f t="shared" ca="1" si="54"/>
        <v>-77166.030166782351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-77166.030166782351</v>
      </c>
      <c r="J609" s="444">
        <f t="array" ref="J609">IFERROR(INDEX('Retirement Calculator'!K:K,MATCH('Lorri 401b'!N609,'Retirement Calculator'!A:A,0),0),0)</f>
        <v>20171.771259384055</v>
      </c>
      <c r="K609" s="444">
        <f t="shared" ca="1" si="53"/>
        <v>-405.57417260902668</v>
      </c>
      <c r="L609" s="444">
        <f t="shared" ca="1" si="54"/>
        <v>-97743.375598775427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-97743.375598775427</v>
      </c>
      <c r="J610" s="444">
        <f t="array" ref="J610">IFERROR(INDEX('Retirement Calculator'!K:K,MATCH('Lorri 401b'!N610,'Retirement Calculator'!A:A,0),0),0)</f>
        <v>20171.771259384055</v>
      </c>
      <c r="K610" s="444">
        <f t="shared" ca="1" si="53"/>
        <v>-491.31311190899783</v>
      </c>
      <c r="L610" s="444">
        <f t="shared" ca="1" si="54"/>
        <v>-118406.45997006848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-118406.45997006848</v>
      </c>
      <c r="J611" s="444">
        <f t="array" ref="J611">IFERROR(INDEX('Retirement Calculator'!K:K,MATCH('Lorri 401b'!N611,'Retirement Calculator'!A:A,0),0),0)</f>
        <v>20171.771259384055</v>
      </c>
      <c r="K611" s="444">
        <f t="shared" ca="1" si="53"/>
        <v>-577.40929678938551</v>
      </c>
      <c r="L611" s="444">
        <f t="shared" ca="1" si="54"/>
        <v>-139155.64052624191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-139155.64052624191</v>
      </c>
      <c r="J612" s="444">
        <f t="array" ref="J612">IFERROR(INDEX('Retirement Calculator'!K:K,MATCH('Lorri 401b'!N612,'Retirement Calculator'!A:A,0),0),0)</f>
        <v>20171.771259384055</v>
      </c>
      <c r="K612" s="444">
        <f t="shared" ca="1" si="53"/>
        <v>-663.86421577344152</v>
      </c>
      <c r="L612" s="444">
        <f t="shared" ca="1" si="54"/>
        <v>-159991.27600139941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-159991.27600139941</v>
      </c>
      <c r="J613" s="444">
        <f t="array" ref="J613">IFERROR(INDEX('Retirement Calculator'!K:K,MATCH('Lorri 401b'!N613,'Retirement Calculator'!A:A,0),0),0)</f>
        <v>20171.771259384055</v>
      </c>
      <c r="K613" s="444">
        <f t="shared" ca="1" si="53"/>
        <v>-750.67936358659779</v>
      </c>
      <c r="L613" s="444">
        <f t="shared" ca="1" si="54"/>
        <v>-180913.72662437006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-180913.72662437006</v>
      </c>
      <c r="J614" s="444">
        <f t="array" ref="J614">IFERROR(INDEX('Retirement Calculator'!K:K,MATCH('Lorri 401b'!N614,'Retirement Calculator'!A:A,0),0),0)</f>
        <v>20171.771259384055</v>
      </c>
      <c r="K614" s="444">
        <f t="shared" ca="1" si="53"/>
        <v>-837.85624118230874</v>
      </c>
      <c r="L614" s="444">
        <f t="shared" ca="1" si="54"/>
        <v>-201923.35412493642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-201923.35412493642</v>
      </c>
      <c r="J615" s="444">
        <f t="array" ref="J615">IFERROR(INDEX('Retirement Calculator'!K:K,MATCH('Lorri 401b'!N615,'Retirement Calculator'!A:A,0),0),0)</f>
        <v>20171.771259384055</v>
      </c>
      <c r="K615" s="444">
        <f t="shared" ca="1" si="53"/>
        <v>-925.39635576800197</v>
      </c>
      <c r="L615" s="444">
        <f t="shared" ca="1" si="54"/>
        <v>-223020.52174008847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-223020.52174008847</v>
      </c>
      <c r="J616" s="444">
        <f t="array" ref="J616">IFERROR(INDEX('Retirement Calculator'!K:K,MATCH('Lorri 401b'!N616,'Retirement Calculator'!A:A,0),0),0)</f>
        <v>20171.771259384055</v>
      </c>
      <c r="K616" s="444">
        <f t="shared" ca="1" si="53"/>
        <v>-1013.3012208311354</v>
      </c>
      <c r="L616" s="444">
        <f t="shared" ca="1" si="54"/>
        <v>-244205.59422030367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-244205.59422030367</v>
      </c>
      <c r="J617" s="444">
        <f t="array" ref="J617">IFERROR(INDEX('Retirement Calculator'!K:K,MATCH('Lorri 401b'!N617,'Retirement Calculator'!A:A,0),0),0)</f>
        <v>20171.771259384055</v>
      </c>
      <c r="K617" s="444">
        <f t="shared" ca="1" si="53"/>
        <v>-1101.5723561653654</v>
      </c>
      <c r="L617" s="444">
        <f t="shared" ca="1" si="54"/>
        <v>-265478.93783585308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-265478.93783585308</v>
      </c>
      <c r="J618" s="444">
        <f t="array" ref="J618">IFERROR(INDEX('Retirement Calculator'!K:K,MATCH('Lorri 401b'!N618,'Retirement Calculator'!A:A,0),0),0)</f>
        <v>20171.771259384055</v>
      </c>
      <c r="K618" s="444">
        <f t="shared" ca="1" si="53"/>
        <v>-1190.2112878968214</v>
      </c>
      <c r="L618" s="444">
        <f t="shared" ca="1" si="54"/>
        <v>-286840.92038313398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-286840.92038313398</v>
      </c>
      <c r="J619" s="444">
        <f t="array" ref="J619">IFERROR(INDEX('Retirement Calculator'!K:K,MATCH('Lorri 401b'!N619,'Retirement Calculator'!A:A,0),0),0)</f>
        <v>20171.771259384055</v>
      </c>
      <c r="K619" s="444">
        <f t="shared" ca="1" si="53"/>
        <v>-1279.2195485104919</v>
      </c>
      <c r="L619" s="444">
        <f t="shared" ca="1" si="54"/>
        <v>-308291.91119102854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-308291.91119102854</v>
      </c>
      <c r="J620" s="444">
        <f t="array" ref="J620">IFERROR(INDEX('Retirement Calculator'!K:K,MATCH('Lorri 401b'!N620,'Retirement Calculator'!A:A,0),0),0)</f>
        <v>20171.771259384055</v>
      </c>
      <c r="K620" s="444">
        <f t="shared" ca="1" si="53"/>
        <v>-1368.5986768767191</v>
      </c>
      <c r="L620" s="444">
        <f t="shared" ca="1" si="54"/>
        <v>-329832.28112728935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-329832.28112728935</v>
      </c>
      <c r="J621" s="444">
        <f t="array" ref="J621">IFERROR(INDEX('Retirement Calculator'!K:K,MATCH('Lorri 401b'!N621,'Retirement Calculator'!A:A,0),0),0)</f>
        <v>20171.771259384055</v>
      </c>
      <c r="K621" s="444">
        <f t="shared" ca="1" si="53"/>
        <v>-1458.3502182778059</v>
      </c>
      <c r="L621" s="444">
        <f t="shared" ca="1" si="54"/>
        <v>-351462.40260495123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-351462.40260495123</v>
      </c>
      <c r="J622" s="444">
        <f t="array" ref="J622">IFERROR(INDEX('Retirement Calculator'!K:K,MATCH('Lorri 401b'!N622,'Retirement Calculator'!A:A,0),0),0)</f>
        <v>20171.771259384055</v>
      </c>
      <c r="K622" s="444">
        <f t="shared" ca="1" si="53"/>
        <v>-1548.4757244347304</v>
      </c>
      <c r="L622" s="444">
        <f t="shared" ca="1" si="54"/>
        <v>-373182.64958877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-373182.64958877</v>
      </c>
      <c r="J623" s="444">
        <f t="array" ref="J623">IFERROR(INDEX('Retirement Calculator'!K:K,MATCH('Lorri 401b'!N623,'Retirement Calculator'!A:A,0),0),0)</f>
        <v>20171.771259384055</v>
      </c>
      <c r="K623" s="444">
        <f t="shared" ca="1" si="53"/>
        <v>-1638.9767535339752</v>
      </c>
      <c r="L623" s="444">
        <f t="shared" ca="1" si="54"/>
        <v>-394993.39760168805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-394993.39760168805</v>
      </c>
      <c r="J624" s="444">
        <f t="array" ref="J624">IFERROR(INDEX('Retirement Calculator'!K:K,MATCH('Lorri 401b'!N624,'Retirement Calculator'!A:A,0),0),0)</f>
        <v>20171.771259384055</v>
      </c>
      <c r="K624" s="444">
        <f t="shared" ca="1" si="53"/>
        <v>-1729.8548702544667</v>
      </c>
      <c r="L624" s="444">
        <f t="shared" ca="1" si="54"/>
        <v>-416895.02373132657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-416895.02373132657</v>
      </c>
      <c r="J625" s="444">
        <f t="array" ref="J625">IFERROR(INDEX('Retirement Calculator'!K:K,MATCH('Lorri 401b'!N625,'Retirement Calculator'!A:A,0),0),0)</f>
        <v>20171.771259384055</v>
      </c>
      <c r="K625" s="444">
        <f t="shared" ca="1" si="53"/>
        <v>-1821.1116457946275</v>
      </c>
      <c r="L625" s="444">
        <f t="shared" ca="1" si="54"/>
        <v>-438887.90663650527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-438887.90663650527</v>
      </c>
      <c r="J626" s="444">
        <f t="array" ref="J626">IFERROR(INDEX('Retirement Calculator'!K:K,MATCH('Lorri 401b'!N626,'Retirement Calculator'!A:A,0),0),0)</f>
        <v>20171.771259384055</v>
      </c>
      <c r="K626" s="444">
        <f t="shared" ca="1" si="53"/>
        <v>-1912.7486578995388</v>
      </c>
      <c r="L626" s="444">
        <f t="shared" ca="1" si="54"/>
        <v>-460972.42655378889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-460972.42655378889</v>
      </c>
      <c r="J627" s="444">
        <f t="array" ref="J627">IFERROR(INDEX('Retirement Calculator'!K:K,MATCH('Lorri 401b'!N627,'Retirement Calculator'!A:A,0),0),0)</f>
        <v>20171.771259384055</v>
      </c>
      <c r="K627" s="444">
        <f t="shared" ca="1" si="53"/>
        <v>-2004.7674908882207</v>
      </c>
      <c r="L627" s="444">
        <f t="shared" ca="1" si="54"/>
        <v>-483148.96530406119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-483148.96530406119</v>
      </c>
      <c r="J628" s="444">
        <f t="array" ref="J628">IFERROR(INDEX('Retirement Calculator'!K:K,MATCH('Lorri 401b'!N628,'Retirement Calculator'!A:A,0),0),0)</f>
        <v>20171.771259384055</v>
      </c>
      <c r="K628" s="444">
        <f t="shared" ca="1" si="53"/>
        <v>-2097.1697356810214</v>
      </c>
      <c r="L628" s="444">
        <f t="shared" ca="1" si="54"/>
        <v>-505417.90629912628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-505417.90629912628</v>
      </c>
      <c r="J629" s="444">
        <f t="array" ref="J629">IFERROR(INDEX('Retirement Calculator'!K:K,MATCH('Lorri 401b'!N629,'Retirement Calculator'!A:A,0),0),0)</f>
        <v>20171.771259384055</v>
      </c>
      <c r="K629" s="444">
        <f t="shared" ca="1" si="53"/>
        <v>-2189.9569898271266</v>
      </c>
      <c r="L629" s="444">
        <f t="shared" ca="1" si="54"/>
        <v>-527779.63454833743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-527779.63454833743</v>
      </c>
      <c r="J630" s="444">
        <f t="array" ref="J630">IFERROR(INDEX('Retirement Calculator'!K:K,MATCH('Lorri 401b'!N630,'Retirement Calculator'!A:A,0),0),0)</f>
        <v>20171.771259384055</v>
      </c>
      <c r="K630" s="444">
        <f t="shared" ca="1" si="53"/>
        <v>-2283.1308575321727</v>
      </c>
      <c r="L630" s="444">
        <f t="shared" ca="1" si="54"/>
        <v>-550234.53666525357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-550234.53666525357</v>
      </c>
      <c r="J631" s="444">
        <f t="array" ref="J631">IFERROR(INDEX('Retirement Calculator'!K:K,MATCH('Lorri 401b'!N631,'Retirement Calculator'!A:A,0),0),0)</f>
        <v>20171.771259384055</v>
      </c>
      <c r="K631" s="444">
        <f t="shared" ca="1" si="53"/>
        <v>-2376.6929496859898</v>
      </c>
      <c r="L631" s="444">
        <f t="shared" ca="1" si="54"/>
        <v>-572783.00087432354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-572783.00087432354</v>
      </c>
      <c r="J632" s="444">
        <f t="array" ref="J632">IFERROR(INDEX('Retirement Calculator'!K:K,MATCH('Lorri 401b'!N632,'Retirement Calculator'!A:A,0),0),0)</f>
        <v>20171.771259384055</v>
      </c>
      <c r="K632" s="444">
        <f t="shared" ca="1" si="53"/>
        <v>-2470.644883890448</v>
      </c>
      <c r="L632" s="444">
        <f t="shared" ca="1" si="54"/>
        <v>-595425.41701759794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-595425.41701759794</v>
      </c>
      <c r="J633" s="444">
        <f t="array" ref="J633">IFERROR(INDEX('Retirement Calculator'!K:K,MATCH('Lorri 401b'!N633,'Retirement Calculator'!A:A,0),0),0)</f>
        <v>20171.771259384055</v>
      </c>
      <c r="K633" s="444">
        <f t="shared" ca="1" si="53"/>
        <v>-2564.9882844874246</v>
      </c>
      <c r="L633" s="444">
        <f t="shared" ca="1" si="54"/>
        <v>-618162.17656146933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-618162.17656146933</v>
      </c>
      <c r="J634" s="444">
        <f t="array" ref="J634">IFERROR(INDEX('Retirement Calculator'!K:K,MATCH('Lorri 401b'!N634,'Retirement Calculator'!A:A,0),0),0)</f>
        <v>20171.771259384055</v>
      </c>
      <c r="K634" s="444">
        <f t="shared" ca="1" si="53"/>
        <v>-2659.7247825868894</v>
      </c>
      <c r="L634" s="444">
        <f t="shared" ca="1" si="54"/>
        <v>-640993.67260344035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-640993.67260344035</v>
      </c>
      <c r="J635" s="444">
        <f t="array" ref="J635">IFERROR(INDEX('Retirement Calculator'!K:K,MATCH('Lorri 401b'!N635,'Retirement Calculator'!A:A,0),0),0)</f>
        <v>20171.771259384055</v>
      </c>
      <c r="K635" s="444">
        <f t="shared" ca="1" si="53"/>
        <v>-2754.8560160951019</v>
      </c>
      <c r="L635" s="444">
        <f t="shared" ca="1" si="54"/>
        <v>-663920.29987891961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-663920.29987891961</v>
      </c>
      <c r="J636" s="444">
        <f t="array" ref="J636">IFERROR(INDEX('Retirement Calculator'!K:K,MATCH('Lorri 401b'!N636,'Retirement Calculator'!A:A,0),0),0)</f>
        <v>20171.771259384055</v>
      </c>
      <c r="K636" s="444">
        <f t="shared" ca="1" si="53"/>
        <v>-2850.383629742932</v>
      </c>
      <c r="L636" s="444">
        <f t="shared" ca="1" si="54"/>
        <v>-686942.45476804662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-686942.45476804662</v>
      </c>
      <c r="J637" s="444">
        <f t="array" ref="J637">IFERROR(INDEX('Retirement Calculator'!K:K,MATCH('Lorri 401b'!N637,'Retirement Calculator'!A:A,0),0),0)</f>
        <v>20171.771259384055</v>
      </c>
      <c r="K637" s="444">
        <f t="shared" ca="1" si="53"/>
        <v>-2946.3092751142949</v>
      </c>
      <c r="L637" s="444">
        <f t="shared" ca="1" si="54"/>
        <v>-710060.53530254506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-710060.53530254506</v>
      </c>
      <c r="J638" s="444">
        <f t="array" ref="J638">IFERROR(INDEX('Retirement Calculator'!K:K,MATCH('Lorri 401b'!N638,'Retirement Calculator'!A:A,0),0),0)</f>
        <v>20171.771259384055</v>
      </c>
      <c r="K638" s="444">
        <f t="shared" ca="1" si="53"/>
        <v>-3042.6346106747051</v>
      </c>
      <c r="L638" s="444">
        <f t="shared" ca="1" si="54"/>
        <v>-733274.94117260387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-733274.94117260387</v>
      </c>
      <c r="J639" s="444">
        <f t="array" ref="J639">IFERROR(INDEX('Retirement Calculator'!K:K,MATCH('Lorri 401b'!N639,'Retirement Calculator'!A:A,0),0),0)</f>
        <v>20171.771259384055</v>
      </c>
      <c r="K639" s="444">
        <f t="shared" ca="1" si="53"/>
        <v>-3139.3613017999501</v>
      </c>
      <c r="L639" s="444">
        <f t="shared" ca="1" si="54"/>
        <v>-756586.07373378798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-756586.07373378798</v>
      </c>
      <c r="J640" s="444">
        <f t="array" ref="J640">IFERROR(INDEX('Retirement Calculator'!K:K,MATCH('Lorri 401b'!N640,'Retirement Calculator'!A:A,0),0),0)</f>
        <v>20171.771259384055</v>
      </c>
      <c r="K640" s="444">
        <f t="shared" ca="1" si="53"/>
        <v>-3236.4910208048832</v>
      </c>
      <c r="L640" s="444">
        <f t="shared" ca="1" si="54"/>
        <v>-779994.33601397683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-779994.33601397683</v>
      </c>
      <c r="J641" s="444">
        <f t="array" ref="J641">IFERROR(INDEX('Retirement Calculator'!K:K,MATCH('Lorri 401b'!N641,'Retirement Calculator'!A:A,0),0),0)</f>
        <v>20171.771259384055</v>
      </c>
      <c r="K641" s="444">
        <f t="shared" ca="1" si="53"/>
        <v>-3334.0254469723372</v>
      </c>
      <c r="L641" s="444">
        <f t="shared" ca="1" si="54"/>
        <v>-803500.13272033329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-803500.13272033329</v>
      </c>
      <c r="J642" s="444">
        <f t="array" ref="J642">IFERROR(INDEX('Retirement Calculator'!K:K,MATCH('Lorri 401b'!N642,'Retirement Calculator'!A:A,0),0),0)</f>
        <v>20171.771259384055</v>
      </c>
      <c r="K642" s="444">
        <f t="shared" ca="1" si="53"/>
        <v>-3431.9662665821552</v>
      </c>
      <c r="L642" s="444">
        <f t="shared" ca="1" si="54"/>
        <v>-827103.87024629943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-827103.87024629943</v>
      </c>
      <c r="J643" s="444">
        <f t="array" ref="J643">IFERROR(INDEX('Retirement Calculator'!K:K,MATCH('Lorri 401b'!N643,'Retirement Calculator'!A:A,0),0),0)</f>
        <v>20171.771259384055</v>
      </c>
      <c r="K643" s="444">
        <f t="shared" ca="1" si="53"/>
        <v>-3530.3151729403476</v>
      </c>
      <c r="L643" s="444">
        <f t="shared" ca="1" si="54"/>
        <v>-850805.95667862392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-850805.95667862392</v>
      </c>
      <c r="J644" s="444">
        <f t="array" ref="J644">IFERROR(INDEX('Retirement Calculator'!K:K,MATCH('Lorri 401b'!N644,'Retirement Calculator'!A:A,0),0),0)</f>
        <v>20171.771259384055</v>
      </c>
      <c r="K644" s="444">
        <f t="shared" ca="1" si="53"/>
        <v>-3629.0738664083669</v>
      </c>
      <c r="L644" s="444">
        <f t="shared" ca="1" si="54"/>
        <v>-874606.80180441635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-874606.80180441635</v>
      </c>
      <c r="J645" s="444">
        <f t="array" ref="J645">IFERROR(INDEX('Retirement Calculator'!K:K,MATCH('Lorri 401b'!N645,'Retirement Calculator'!A:A,0),0),0)</f>
        <v>20171.771259384055</v>
      </c>
      <c r="K645" s="444">
        <f t="shared" ca="1" si="53"/>
        <v>-3728.2440544325013</v>
      </c>
      <c r="L645" s="444">
        <f t="shared" ca="1" si="54"/>
        <v>-898506.81711823284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-898506.81711823284</v>
      </c>
      <c r="J646" s="444">
        <f t="array" ref="J646">IFERROR(INDEX('Retirement Calculator'!K:K,MATCH('Lorri 401b'!N646,'Retirement Calculator'!A:A,0),0),0)</f>
        <v>20171.771259384055</v>
      </c>
      <c r="K646" s="444">
        <f t="shared" ca="1" si="53"/>
        <v>-3827.8274515734033</v>
      </c>
      <c r="L646" s="444">
        <f t="shared" ca="1" si="54"/>
        <v>-922506.41582919029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-922506.41582919029</v>
      </c>
      <c r="J647" s="444">
        <f t="array" ref="J647">IFERROR(INDEX('Retirement Calculator'!K:K,MATCH('Lorri 401b'!N647,'Retirement Calculator'!A:A,0),0),0)</f>
        <v>20171.771259384055</v>
      </c>
      <c r="K647" s="444">
        <f t="shared" ca="1" si="53"/>
        <v>-3927.8257795357263</v>
      </c>
      <c r="L647" s="444">
        <f t="shared" ca="1" si="54"/>
        <v>-946606.01286810997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-946606.01286810997</v>
      </c>
      <c r="J648" s="444">
        <f t="array" ref="J648">IFERROR(INDEX('Retirement Calculator'!K:K,MATCH('Lorri 401b'!N648,'Retirement Calculator'!A:A,0),0),0)</f>
        <v>20171.771259384055</v>
      </c>
      <c r="K648" s="444">
        <f t="shared" ca="1" si="53"/>
        <v>-4028.2407671978922</v>
      </c>
      <c r="L648" s="444">
        <f t="shared" ca="1" si="54"/>
        <v>-970806.024894692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-970806.024894692</v>
      </c>
      <c r="J649" s="444">
        <f t="array" ref="J649">IFERROR(INDEX('Retirement Calculator'!K:K,MATCH('Lorri 401b'!N649,'Retirement Calculator'!A:A,0),0),0)</f>
        <v>20171.771259384055</v>
      </c>
      <c r="K649" s="444">
        <f t="shared" ca="1" si="53"/>
        <v>-4129.0741506419836</v>
      </c>
      <c r="L649" s="444">
        <f t="shared" ca="1" si="54"/>
        <v>-995106.87030471803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-995106.87030471803</v>
      </c>
      <c r="J650" s="444">
        <f t="array" ref="J650">IFERROR(INDEX('Retirement Calculator'!K:K,MATCH('Lorri 401b'!N650,'Retirement Calculator'!A:A,0),0),0)</f>
        <v>20171.771259384055</v>
      </c>
      <c r="K650" s="444">
        <f t="shared" ca="1" si="53"/>
        <v>-4230.3276731837586</v>
      </c>
      <c r="L650" s="444">
        <f t="shared" ca="1" si="54"/>
        <v>-1019508.9692372859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-1019508.9692372859</v>
      </c>
      <c r="J651" s="444">
        <f t="array" ref="J651">IFERROR(INDEX('Retirement Calculator'!K:K,MATCH('Lorri 401b'!N651,'Retirement Calculator'!A:A,0),0),0)</f>
        <v>20171.771259384055</v>
      </c>
      <c r="K651" s="444">
        <f t="shared" ca="1" si="53"/>
        <v>-4332.0030854027909</v>
      </c>
      <c r="L651" s="444">
        <f t="shared" ca="1" si="54"/>
        <v>-1044012.7435820727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-1044012.7435820727</v>
      </c>
      <c r="J652" s="444">
        <f t="array" ref="J652">IFERROR(INDEX('Retirement Calculator'!K:K,MATCH('Lorri 401b'!N652,'Retirement Calculator'!A:A,0),0),0)</f>
        <v>20171.771259384055</v>
      </c>
      <c r="K652" s="444">
        <f t="shared" ca="1" si="53"/>
        <v>-4434.1021451727356</v>
      </c>
      <c r="L652" s="444">
        <f t="shared" ca="1" si="54"/>
        <v>-1068618.6169866293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-1068618.6169866293</v>
      </c>
      <c r="J653" s="444">
        <f t="array" ref="J653">IFERROR(INDEX('Retirement Calculator'!K:K,MATCH('Lorri 401b'!N653,'Retirement Calculator'!A:A,0),0),0)</f>
        <v>20171.771259384055</v>
      </c>
      <c r="K653" s="444">
        <f t="shared" ca="1" si="53"/>
        <v>-4536.6266176917225</v>
      </c>
      <c r="L653" s="444">
        <f t="shared" ca="1" si="54"/>
        <v>-1093327.014863705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-1093327.014863705</v>
      </c>
      <c r="J654" s="444">
        <f t="array" ref="J654">IFERROR(INDEX('Retirement Calculator'!K:K,MATCH('Lorri 401b'!N654,'Retirement Calculator'!A:A,0),0),0)</f>
        <v>20171.771259384055</v>
      </c>
      <c r="K654" s="444">
        <f t="shared" ca="1" si="53"/>
        <v>-4639.5782755128712</v>
      </c>
      <c r="L654" s="444">
        <f t="shared" ca="1" si="54"/>
        <v>-1118138.3643986019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-1118138.3643986019</v>
      </c>
      <c r="J655" s="444">
        <f t="array" ref="J655">IFERROR(INDEX('Retirement Calculator'!K:K,MATCH('Lorri 401b'!N655,'Retirement Calculator'!A:A,0),0),0)</f>
        <v>20171.771259384055</v>
      </c>
      <c r="K655" s="444">
        <f t="shared" ca="1" si="53"/>
        <v>-4742.9588985749415</v>
      </c>
      <c r="L655" s="444">
        <f t="shared" ca="1" si="54"/>
        <v>-1143053.094556561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-1143053.094556561</v>
      </c>
      <c r="J656" s="444">
        <f t="array" ref="J656">IFERROR(INDEX('Retirement Calculator'!K:K,MATCH('Lorri 401b'!N656,'Retirement Calculator'!A:A,0),0),0)</f>
        <v>20171.771259384055</v>
      </c>
      <c r="K656" s="444">
        <f t="shared" ca="1" si="53"/>
        <v>-4846.7702742331039</v>
      </c>
      <c r="L656" s="444">
        <f t="shared" ca="1" si="54"/>
        <v>-1168071.636090178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-1168071.636090178</v>
      </c>
      <c r="J657" s="444">
        <f t="array" ref="J657">IFERROR(INDEX('Retirement Calculator'!K:K,MATCH('Lorri 401b'!N657,'Retirement Calculator'!A:A,0),0),0)</f>
        <v>20171.771259384055</v>
      </c>
      <c r="K657" s="444">
        <f t="shared" ca="1" si="53"/>
        <v>-4951.0141972898418</v>
      </c>
      <c r="L657" s="444">
        <f t="shared" ca="1" si="54"/>
        <v>-1193194.421546852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-1193194.421546852</v>
      </c>
      <c r="J658" s="444">
        <f t="array" ref="J658">IFERROR(INDEX('Retirement Calculator'!K:K,MATCH('Lorri 401b'!N658,'Retirement Calculator'!A:A,0),0),0)</f>
        <v>20171.771259384055</v>
      </c>
      <c r="K658" s="444">
        <f t="shared" ca="1" si="53"/>
        <v>-5055.6924700259833</v>
      </c>
      <c r="L658" s="444">
        <f t="shared" ca="1" si="54"/>
        <v>-1218421.8852762619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-1218421.8852762619</v>
      </c>
      <c r="J659" s="444">
        <f t="array" ref="J659">IFERROR(INDEX('Retirement Calculator'!K:K,MATCH('Lorri 401b'!N659,'Retirement Calculator'!A:A,0),0),0)</f>
        <v>20171.771259384055</v>
      </c>
      <c r="K659" s="444">
        <f t="shared" ca="1" si="53"/>
        <v>-5160.8069022318577</v>
      </c>
      <c r="L659" s="444">
        <f t="shared" ca="1" si="54"/>
        <v>-1243754.4634378778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-1243754.4634378778</v>
      </c>
      <c r="J660" s="444">
        <f t="array" ref="J660">IFERROR(INDEX('Retirement Calculator'!K:K,MATCH('Lorri 401b'!N660,'Retirement Calculator'!A:A,0),0),0)</f>
        <v>20171.771259384055</v>
      </c>
      <c r="K660" s="444">
        <f t="shared" ca="1" si="53"/>
        <v>-5266.3593112385906</v>
      </c>
      <c r="L660" s="444">
        <f t="shared" ca="1" si="54"/>
        <v>-1269192.5940085005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-1269192.5940085005</v>
      </c>
      <c r="J661" s="444">
        <f t="array" ref="J661">IFERROR(INDEX('Retirement Calculator'!K:K,MATCH('Lorri 401b'!N661,'Retirement Calculator'!A:A,0),0),0)</f>
        <v>20171.771259384055</v>
      </c>
      <c r="K661" s="444">
        <f t="shared" ca="1" si="53"/>
        <v>-5372.3515219495184</v>
      </c>
      <c r="L661" s="444">
        <f t="shared" ca="1" si="54"/>
        <v>-1294736.716789834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-1294736.716789834</v>
      </c>
      <c r="J662" s="444">
        <f t="array" ref="J662">IFERROR(INDEX('Retirement Calculator'!K:K,MATCH('Lorri 401b'!N662,'Retirement Calculator'!A:A,0),0),0)</f>
        <v>20171.771259384055</v>
      </c>
      <c r="K662" s="444">
        <f t="shared" ca="1" si="53"/>
        <v>-5478.7853668717416</v>
      </c>
      <c r="L662" s="444">
        <f t="shared" ca="1" si="54"/>
        <v>-1320387.2734160896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-1320387.2734160896</v>
      </c>
      <c r="J663" s="444">
        <f t="array" ref="J663">IFERROR(INDEX('Retirement Calculator'!K:K,MATCH('Lorri 401b'!N663,'Retirement Calculator'!A:A,0),0),0)</f>
        <v>20171.771259384055</v>
      </c>
      <c r="K663" s="444">
        <f t="shared" ca="1" si="53"/>
        <v>-5585.6626861478062</v>
      </c>
      <c r="L663" s="444">
        <f t="shared" ca="1" si="54"/>
        <v>-1346144.7073616213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-1346144.7073616213</v>
      </c>
      <c r="J664" s="444">
        <f t="array" ref="J664">IFERROR(INDEX('Retirement Calculator'!K:K,MATCH('Lorri 401b'!N664,'Retirement Calculator'!A:A,0),0),0)</f>
        <v>20171.771259384055</v>
      </c>
      <c r="K664" s="444">
        <f t="shared" ca="1" si="53"/>
        <v>-5692.9853275875221</v>
      </c>
      <c r="L664" s="444">
        <f t="shared" ca="1" si="54"/>
        <v>-1372009.4639485928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-1372009.4639485928</v>
      </c>
      <c r="J665" s="444">
        <f t="array" ref="J665">IFERROR(INDEX('Retirement Calculator'!K:K,MATCH('Lorri 401b'!N665,'Retirement Calculator'!A:A,0),0),0)</f>
        <v>20171.771259384055</v>
      </c>
      <c r="K665" s="444">
        <f t="shared" ca="1" si="53"/>
        <v>-5800.755146699903</v>
      </c>
      <c r="L665" s="444">
        <f t="shared" ca="1" si="54"/>
        <v>-1397981.9903546767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-1397981.9903546767</v>
      </c>
      <c r="J666" s="444">
        <f t="array" ref="J666">IFERROR(INDEX('Retirement Calculator'!K:K,MATCH('Lorri 401b'!N666,'Retirement Calculator'!A:A,0),0),0)</f>
        <v>20171.771259384055</v>
      </c>
      <c r="K666" s="444">
        <f t="shared" ca="1" si="53"/>
        <v>-5908.9740067252533</v>
      </c>
      <c r="L666" s="444">
        <f t="shared" ca="1" si="54"/>
        <v>-1424062.735620786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-1424062.735620786</v>
      </c>
      <c r="J667" s="444">
        <f t="array" ref="J667">IFERROR(INDEX('Retirement Calculator'!K:K,MATCH('Lorri 401b'!N667,'Retirement Calculator'!A:A,0),0),0)</f>
        <v>20171.771259384055</v>
      </c>
      <c r="K667" s="444">
        <f t="shared" ca="1" si="53"/>
        <v>-6017.643778667375</v>
      </c>
      <c r="L667" s="444">
        <f t="shared" ca="1" si="54"/>
        <v>-1450252.1506588373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-1450252.1506588373</v>
      </c>
      <c r="J668" s="444">
        <f t="array" ref="J668">IFERROR(INDEX('Retirement Calculator'!K:K,MATCH('Lorri 401b'!N668,'Retirement Calculator'!A:A,0),0),0)</f>
        <v>20171.771259384055</v>
      </c>
      <c r="K668" s="444">
        <f t="shared" ca="1" si="53"/>
        <v>-6126.7663413259215</v>
      </c>
      <c r="L668" s="444">
        <f t="shared" ca="1" si="54"/>
        <v>-1476550.6882595471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-1476550.6882595471</v>
      </c>
      <c r="J669" s="444">
        <f t="array" ref="J669">IFERROR(INDEX('Retirement Calculator'!K:K,MATCH('Lorri 401b'!N669,'Retirement Calculator'!A:A,0),0),0)</f>
        <v>20171.771259384055</v>
      </c>
      <c r="K669" s="444">
        <f t="shared" ca="1" si="53"/>
        <v>-6236.3435813288797</v>
      </c>
      <c r="L669" s="444">
        <f t="shared" ca="1" si="54"/>
        <v>-1502958.80310026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-1502958.80310026</v>
      </c>
      <c r="J670" s="444">
        <f t="array" ref="J670">IFERROR(INDEX('Retirement Calculator'!K:K,MATCH('Lorri 401b'!N670,'Retirement Calculator'!A:A,0),0),0)</f>
        <v>20171.771259384055</v>
      </c>
      <c r="K670" s="444">
        <f t="shared" ca="1" si="53"/>
        <v>-6346.3773931651831</v>
      </c>
      <c r="L670" s="444">
        <f t="shared" ca="1" si="54"/>
        <v>-1529476.9517528091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-1529476.9517528091</v>
      </c>
      <c r="J671" s="444">
        <f t="array" ref="J671">IFERROR(INDEX('Retirement Calculator'!K:K,MATCH('Lorri 401b'!N671,'Retirement Calculator'!A:A,0),0),0)</f>
        <v>20171.771259384055</v>
      </c>
      <c r="K671" s="444">
        <f t="shared" ca="1" si="53"/>
        <v>-6456.8696792174715</v>
      </c>
      <c r="L671" s="444">
        <f t="shared" ca="1" si="54"/>
        <v>-1556105.5926914106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-1556105.5926914106</v>
      </c>
      <c r="J672" s="444">
        <f t="array" ref="J672">IFERROR(INDEX('Retirement Calculator'!K:K,MATCH('Lorri 401b'!N672,'Retirement Calculator'!A:A,0),0),0)</f>
        <v>20171.771259384055</v>
      </c>
      <c r="K672" s="444">
        <f t="shared" ca="1" si="53"/>
        <v>-6567.8223497949775</v>
      </c>
      <c r="L672" s="444">
        <f t="shared" ca="1" si="54"/>
        <v>-1582845.1863005895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-1582845.1863005895</v>
      </c>
      <c r="J673" s="444">
        <f t="array" ref="J673">IFERROR(INDEX('Retirement Calculator'!K:K,MATCH('Lorri 401b'!N673,'Retirement Calculator'!A:A,0),0),0)</f>
        <v>20171.771259384055</v>
      </c>
      <c r="K673" s="444">
        <f t="shared" ca="1" si="53"/>
        <v>-6679.2373231665561</v>
      </c>
      <c r="L673" s="444">
        <f t="shared" ca="1" si="54"/>
        <v>-1609696.19488314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-1609696.19488314</v>
      </c>
      <c r="J674" s="444">
        <f t="array" ref="J674">IFERROR(INDEX('Retirement Calculator'!K:K,MATCH('Lorri 401b'!N674,'Retirement Calculator'!A:A,0),0),0)</f>
        <v>20171.771259384055</v>
      </c>
      <c r="K674" s="444">
        <f t="shared" ca="1" si="53"/>
        <v>-6791.1165255938504</v>
      </c>
      <c r="L674" s="444">
        <f t="shared" ca="1" si="54"/>
        <v>-1636659.0826681179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-1636659.0826681179</v>
      </c>
      <c r="J675" s="444">
        <f t="array" ref="J675">IFERROR(INDEX('Retirement Calculator'!K:K,MATCH('Lorri 401b'!N675,'Retirement Calculator'!A:A,0),0),0)</f>
        <v>20171.771259384055</v>
      </c>
      <c r="K675" s="444">
        <f t="shared" ca="1" si="53"/>
        <v>-6903.46189136459</v>
      </c>
      <c r="L675" s="444">
        <f t="shared" ca="1" si="54"/>
        <v>-1663734.3158188665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-1663734.3158188665</v>
      </c>
      <c r="J676" s="444">
        <f t="array" ref="J676">IFERROR(INDEX('Retirement Calculator'!K:K,MATCH('Lorri 401b'!N676,'Retirement Calculator'!A:A,0),0),0)</f>
        <v>20171.771259384055</v>
      </c>
      <c r="K676" s="444">
        <f t="shared" ca="1" si="53"/>
        <v>-7016.2753628260434</v>
      </c>
      <c r="L676" s="444">
        <f t="shared" ca="1" si="54"/>
        <v>-1690922.3624410764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-1690922.3624410764</v>
      </c>
      <c r="J677" s="444">
        <f t="array" ref="J677">IFERROR(INDEX('Retirement Calculator'!K:K,MATCH('Lorri 401b'!N677,'Retirement Calculator'!A:A,0),0),0)</f>
        <v>20171.771259384055</v>
      </c>
      <c r="K677" s="444">
        <f t="shared" ca="1" si="53"/>
        <v>-7129.5588904185852</v>
      </c>
      <c r="L677" s="444">
        <f t="shared" ca="1" si="54"/>
        <v>-1718223.692590879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-1718223.692590879</v>
      </c>
      <c r="J678" s="444">
        <f t="array" ref="J678">IFERROR(INDEX('Retirement Calculator'!K:K,MATCH('Lorri 401b'!N678,'Retirement Calculator'!A:A,0),0),0)</f>
        <v>20171.771259384055</v>
      </c>
      <c r="K678" s="444">
        <f t="shared" ca="1" si="53"/>
        <v>-7243.3144327094296</v>
      </c>
      <c r="L678" s="444">
        <f t="shared" ca="1" si="54"/>
        <v>-1745638.7782829725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-1745638.7782829725</v>
      </c>
      <c r="J679" s="444">
        <f t="array" ref="J679">IFERROR(INDEX('Retirement Calculator'!K:K,MATCH('Lorri 401b'!N679,'Retirement Calculator'!A:A,0),0),0)</f>
        <v>20171.771259384055</v>
      </c>
      <c r="K679" s="444">
        <f t="shared" ca="1" si="53"/>
        <v>-7357.5439564264852</v>
      </c>
      <c r="L679" s="444">
        <f t="shared" ca="1" si="54"/>
        <v>-1773168.093498783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-1773168.093498783</v>
      </c>
      <c r="J680" s="444">
        <f t="array" ref="J680">IFERROR(INDEX('Retirement Calculator'!K:K,MATCH('Lorri 401b'!N680,'Retirement Calculator'!A:A,0),0),0)</f>
        <v>20171.771259384055</v>
      </c>
      <c r="K680" s="444">
        <f t="shared" ca="1" si="53"/>
        <v>-7472.2494364923623</v>
      </c>
      <c r="L680" s="444">
        <f t="shared" ca="1" si="54"/>
        <v>-1800812.1141946593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-1800812.1141946593</v>
      </c>
      <c r="J681" s="444">
        <f t="array" ref="J681">IFERROR(INDEX('Retirement Calculator'!K:K,MATCH('Lorri 401b'!N681,'Retirement Calculator'!A:A,0),0),0)</f>
        <v>20171.771259384055</v>
      </c>
      <c r="K681" s="444">
        <f t="shared" ca="1" si="53"/>
        <v>-7587.4328560585136</v>
      </c>
      <c r="L681" s="444">
        <f t="shared" ca="1" si="54"/>
        <v>-1828571.3183101017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-1828571.3183101017</v>
      </c>
      <c r="J682" s="444">
        <f t="array" ref="J682">IFERROR(INDEX('Retirement Calculator'!K:K,MATCH('Lorri 401b'!N682,'Retirement Calculator'!A:A,0),0),0)</f>
        <v>20171.771259384055</v>
      </c>
      <c r="K682" s="444">
        <f t="shared" ca="1" si="53"/>
        <v>-7703.0962065395224</v>
      </c>
      <c r="L682" s="444">
        <f t="shared" ca="1" si="54"/>
        <v>-1856446.1857760253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-1856446.1857760253</v>
      </c>
      <c r="J683" s="444">
        <f t="array" ref="J683">IFERROR(INDEX('Retirement Calculator'!K:K,MATCH('Lorri 401b'!N683,'Retirement Calculator'!A:A,0),0),0)</f>
        <v>20171.771259384055</v>
      </c>
      <c r="K683" s="444">
        <f t="shared" ca="1" si="53"/>
        <v>-7819.2414876475377</v>
      </c>
      <c r="L683" s="444">
        <f t="shared" ca="1" si="54"/>
        <v>-1884437.1985230569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-1884437.1985230569</v>
      </c>
      <c r="J684" s="444">
        <f t="array" ref="J684">IFERROR(INDEX('Retirement Calculator'!K:K,MATCH('Lorri 401b'!N684,'Retirement Calculator'!A:A,0),0),0)</f>
        <v>20171.771259384055</v>
      </c>
      <c r="K684" s="444">
        <f t="shared" ca="1" si="53"/>
        <v>-7935.8707074268368</v>
      </c>
      <c r="L684" s="444">
        <f t="shared" ca="1" si="54"/>
        <v>-1912544.8404898678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-1912544.8404898678</v>
      </c>
      <c r="J685" s="444">
        <f t="array" ref="J685">IFERROR(INDEX('Retirement Calculator'!K:K,MATCH('Lorri 401b'!N685,'Retirement Calculator'!A:A,0),0),0)</f>
        <v>20171.771259384055</v>
      </c>
      <c r="K685" s="444">
        <f t="shared" ca="1" si="53"/>
        <v>-8052.9858822885481</v>
      </c>
      <c r="L685" s="444">
        <f t="shared" ca="1" si="54"/>
        <v>-1940769.5976315404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-1940769.5976315404</v>
      </c>
      <c r="J686" s="444">
        <f t="array" ref="J686">IFERROR(INDEX('Retirement Calculator'!K:K,MATCH('Lorri 401b'!N686,'Retirement Calculator'!A:A,0),0),0)</f>
        <v>20171.771259384055</v>
      </c>
      <c r="K686" s="444">
        <f t="shared" ca="1" si="53"/>
        <v>-8170.5890370455181</v>
      </c>
      <c r="L686" s="444">
        <f t="shared" ca="1" si="54"/>
        <v>-1969111.95792797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-1969111.95792797</v>
      </c>
      <c r="J687" s="444">
        <f t="array" ref="J687">IFERROR(INDEX('Retirement Calculator'!K:K,MATCH('Lorri 401b'!N687,'Retirement Calculator'!A:A,0),0),0)</f>
        <v>20171.771259384055</v>
      </c>
      <c r="K687" s="444">
        <f t="shared" ca="1" si="53"/>
        <v>-8288.6822049473085</v>
      </c>
      <c r="L687" s="444">
        <f t="shared" ca="1" si="54"/>
        <v>-1997572.4113923013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-1997572.4113923013</v>
      </c>
      <c r="J688" s="444">
        <f t="array" ref="J688">IFERROR(INDEX('Retirement Calculator'!K:K,MATCH('Lorri 401b'!N688,'Retirement Calculator'!A:A,0),0),0)</f>
        <v>20171.771259384055</v>
      </c>
      <c r="K688" s="444">
        <f t="shared" ca="1" si="53"/>
        <v>-8407.2674277153546</v>
      </c>
      <c r="L688" s="444">
        <f t="shared" ca="1" si="54"/>
        <v>-2026151.4500794006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-2026151.4500794006</v>
      </c>
      <c r="J689" s="444">
        <f t="array" ref="J689">IFERROR(INDEX('Retirement Calculator'!K:K,MATCH('Lorri 401b'!N689,'Retirement Calculator'!A:A,0),0),0)</f>
        <v>20171.771259384055</v>
      </c>
      <c r="K689" s="444">
        <f t="shared" ca="1" si="53"/>
        <v>-8526.3467555782699</v>
      </c>
      <c r="L689" s="444">
        <f t="shared" ca="1" si="54"/>
        <v>-2054849.5680943627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-2054849.5680943627</v>
      </c>
      <c r="J690" s="444">
        <f t="array" ref="J690">IFERROR(INDEX('Retirement Calculator'!K:K,MATCH('Lorri 401b'!N690,'Retirement Calculator'!A:A,0),0),0)</f>
        <v>20171.771259384055</v>
      </c>
      <c r="K690" s="444">
        <f t="shared" ca="1" si="53"/>
        <v>-8645.9222473072787</v>
      </c>
      <c r="L690" s="444">
        <f t="shared" ca="1" si="54"/>
        <v>-2083667.2616010541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-2083667.2616010541</v>
      </c>
      <c r="J691" s="444">
        <f t="array" ref="J691">IFERROR(INDEX('Retirement Calculator'!K:K,MATCH('Lorri 401b'!N691,'Retirement Calculator'!A:A,0),0),0)</f>
        <v>20171.771259384055</v>
      </c>
      <c r="K691" s="444">
        <f t="shared" ca="1" si="53"/>
        <v>-8765.9959702518263</v>
      </c>
      <c r="L691" s="444">
        <f t="shared" ca="1" si="54"/>
        <v>-2112605.0288306903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-2112605.0288306903</v>
      </c>
      <c r="J692" s="444">
        <f t="array" ref="J692">IFERROR(INDEX('Retirement Calculator'!K:K,MATCH('Lorri 401b'!N692,'Retirement Calculator'!A:A,0),0),0)</f>
        <v>20171.771259384055</v>
      </c>
      <c r="K692" s="444">
        <f t="shared" ca="1" si="53"/>
        <v>-8886.57000037531</v>
      </c>
      <c r="L692" s="444">
        <f t="shared" ca="1" si="54"/>
        <v>-2141663.3700904497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-2141663.3700904497</v>
      </c>
      <c r="J693" s="444">
        <f t="array" ref="J693">IFERROR(INDEX('Retirement Calculator'!K:K,MATCH('Lorri 401b'!N693,'Retirement Calculator'!A:A,0),0),0)</f>
        <v>20171.771259384055</v>
      </c>
      <c r="K693" s="444">
        <f t="shared" ca="1" si="53"/>
        <v>-9007.6464222909744</v>
      </c>
      <c r="L693" s="444">
        <f t="shared" ca="1" si="54"/>
        <v>-2170842.7877721251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-2170842.7877721251</v>
      </c>
      <c r="J694" s="444">
        <f t="array" ref="J694">IFERROR(INDEX('Retirement Calculator'!K:K,MATCH('Lorri 401b'!N694,'Retirement Calculator'!A:A,0),0),0)</f>
        <v>20171.771259384055</v>
      </c>
      <c r="K694" s="444">
        <f t="shared" ca="1" si="53"/>
        <v>-9129.2273292979553</v>
      </c>
      <c r="L694" s="444">
        <f t="shared" ca="1" si="54"/>
        <v>-2200143.7863608073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-2200143.7863608073</v>
      </c>
      <c r="J695" s="444">
        <f t="array" ref="J695">IFERROR(INDEX('Retirement Calculator'!K:K,MATCH('Lorri 401b'!N695,'Retirement Calculator'!A:A,0),0),0)</f>
        <v>20171.771259384055</v>
      </c>
      <c r="K695" s="444">
        <f t="shared" ca="1" si="53"/>
        <v>-9251.3148234174641</v>
      </c>
      <c r="L695" s="444">
        <f t="shared" ca="1" si="54"/>
        <v>-2229566.8724436089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-2229566.8724436089</v>
      </c>
      <c r="J696" s="444">
        <f t="array" ref="J696">IFERROR(INDEX('Retirement Calculator'!K:K,MATCH('Lorri 401b'!N696,'Retirement Calculator'!A:A,0),0),0)</f>
        <v>20171.771259384055</v>
      </c>
      <c r="K696" s="444">
        <f t="shared" ca="1" si="53"/>
        <v>-9373.9110154291375</v>
      </c>
      <c r="L696" s="444">
        <f t="shared" ca="1" si="54"/>
        <v>-2259112.5547184222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-2259112.5547184222</v>
      </c>
      <c r="J697" s="444">
        <f t="array" ref="J697">IFERROR(INDEX('Retirement Calculator'!K:K,MATCH('Lorri 401b'!N697,'Retirement Calculator'!A:A,0),0),0)</f>
        <v>20171.771259384055</v>
      </c>
      <c r="K697" s="444">
        <f t="shared" ca="1" si="53"/>
        <v>-9497.0180249075274</v>
      </c>
      <c r="L697" s="444">
        <f t="shared" ca="1" si="54"/>
        <v>-2288781.3440027139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-2288781.3440027139</v>
      </c>
      <c r="J698" s="444">
        <f t="array" ref="J698">IFERROR(INDEX('Retirement Calculator'!K:K,MATCH('Lorri 401b'!N698,'Retirement Calculator'!A:A,0),0),0)</f>
        <v>20171.771259384055</v>
      </c>
      <c r="K698" s="444">
        <f t="shared" ca="1" si="53"/>
        <v>-9620.6379802587417</v>
      </c>
      <c r="L698" s="444">
        <f t="shared" ca="1" si="54"/>
        <v>-2318573.7532423567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-2318573.7532423567</v>
      </c>
      <c r="J699" s="444">
        <f t="array" ref="J699">IFERROR(INDEX('Retirement Calculator'!K:K,MATCH('Lorri 401b'!N699,'Retirement Calculator'!A:A,0),0),0)</f>
        <v>20171.771259384055</v>
      </c>
      <c r="K699" s="444">
        <f t="shared" ca="1" si="53"/>
        <v>-9744.7730187572542</v>
      </c>
      <c r="L699" s="444">
        <f t="shared" ca="1" si="54"/>
        <v>-2348490.2975204983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-2348490.2975204983</v>
      </c>
      <c r="J700" s="444">
        <f t="array" ref="J700">IFERROR(INDEX('Retirement Calculator'!K:K,MATCH('Lorri 401b'!N700,'Retirement Calculator'!A:A,0),0),0)</f>
        <v>20171.771259384055</v>
      </c>
      <c r="K700" s="444">
        <f t="shared" ca="1" si="53"/>
        <v>-9869.4252865828439</v>
      </c>
      <c r="L700" s="444">
        <f t="shared" ca="1" si="54"/>
        <v>-2378531.4940664652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-2378531.4940664652</v>
      </c>
      <c r="J701" s="444">
        <f t="array" ref="J701">IFERROR(INDEX('Retirement Calculator'!K:K,MATCH('Lorri 401b'!N701,'Retirement Calculator'!A:A,0),0),0)</f>
        <v>20171.771259384055</v>
      </c>
      <c r="K701" s="444">
        <f t="shared" ca="1" si="53"/>
        <v>-9994.596938857705</v>
      </c>
      <c r="L701" s="444">
        <f t="shared" ca="1" si="54"/>
        <v>-2408697.8622647072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-2408697.8622647072</v>
      </c>
      <c r="J702" s="444">
        <f t="array" ref="J702">IFERROR(INDEX('Retirement Calculator'!K:K,MATCH('Lorri 401b'!N702,'Retirement Calculator'!A:A,0),0),0)</f>
        <v>20171.771259384055</v>
      </c>
      <c r="K702" s="444">
        <f t="shared" ca="1" si="53"/>
        <v>-10120.290139683715</v>
      </c>
      <c r="L702" s="444">
        <f t="shared" ca="1" si="54"/>
        <v>-2438989.923663775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-2438989.923663775</v>
      </c>
      <c r="J703" s="444">
        <f t="array" ref="J703">IFERROR(INDEX('Retirement Calculator'!K:K,MATCH('Lorri 401b'!N703,'Retirement Calculator'!A:A,0),0),0)</f>
        <v>20171.771259384055</v>
      </c>
      <c r="K703" s="444">
        <f t="shared" ca="1" si="53"/>
        <v>-10246.50706217983</v>
      </c>
      <c r="L703" s="444">
        <f t="shared" ca="1" si="54"/>
        <v>-2469408.2019853392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-2469408.2019853392</v>
      </c>
      <c r="J704" s="444">
        <f t="array" ref="J704">IFERROR(INDEX('Retirement Calculator'!K:K,MATCH('Lorri 401b'!N704,'Retirement Calculator'!A:A,0),0),0)</f>
        <v>20171.771259384055</v>
      </c>
      <c r="K704" s="444">
        <f t="shared" ca="1" si="53"/>
        <v>-10373.24988851968</v>
      </c>
      <c r="L704" s="444">
        <f t="shared" ca="1" si="54"/>
        <v>-2499953.2231332432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-2499953.2231332432</v>
      </c>
      <c r="J705" s="444">
        <f t="array" ref="J705">IFERROR(INDEX('Retirement Calculator'!K:K,MATCH('Lorri 401b'!N705,'Retirement Calculator'!A:A,0),0),0)</f>
        <v>20171.771259384055</v>
      </c>
      <c r="K705" s="444">
        <f t="shared" ca="1" si="53"/>
        <v>-10500.520809969281</v>
      </c>
      <c r="L705" s="444">
        <f t="shared" ca="1" si="54"/>
        <v>-2530625.5152025968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-2530625.5152025968</v>
      </c>
      <c r="J706" s="444">
        <f t="array" ref="J706">IFERROR(INDEX('Retirement Calculator'!K:K,MATCH('Lorri 401b'!N706,'Retirement Calculator'!A:A,0),0),0)</f>
        <v>20171.771259384055</v>
      </c>
      <c r="K706" s="444">
        <f t="shared" ca="1" si="53"/>
        <v>-10628.322026924921</v>
      </c>
      <c r="L706" s="444">
        <f t="shared" ca="1" si="54"/>
        <v>-2561425.6084889057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-2561425.6084889057</v>
      </c>
      <c r="J707" s="444">
        <f t="array" ref="J707">IFERROR(INDEX('Retirement Calculator'!K:K,MATCH('Lorri 401b'!N707,'Retirement Calculator'!A:A,0),0),0)</f>
        <v>20171.771259384055</v>
      </c>
      <c r="K707" s="444">
        <f t="shared" ca="1" si="53"/>
        <v>-10756.655748951209</v>
      </c>
      <c r="L707" s="444">
        <f t="shared" ca="1" si="54"/>
        <v>-2592354.0354972412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-2592354.0354972412</v>
      </c>
      <c r="J708" s="444">
        <f t="array" ref="J708">IFERROR(INDEX('Retirement Calculator'!K:K,MATCH('Lorri 401b'!N708,'Retirement Calculator'!A:A,0),0),0)</f>
        <v>20171.771259384055</v>
      </c>
      <c r="K708" s="444">
        <f t="shared" ca="1" si="53"/>
        <v>-10885.524194819272</v>
      </c>
      <c r="L708" s="444">
        <f t="shared" ca="1" si="54"/>
        <v>-2623411.3309514448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-2623411.3309514448</v>
      </c>
      <c r="J709" s="444">
        <f t="array" ref="J709">IFERROR(INDEX('Retirement Calculator'!K:K,MATCH('Lorri 401b'!N709,'Retirement Calculator'!A:A,0),0),0)</f>
        <v>20171.771259384055</v>
      </c>
      <c r="K709" s="444">
        <f t="shared" ca="1" si="53"/>
        <v>-11014.929592545121</v>
      </c>
      <c r="L709" s="444">
        <f t="shared" ca="1" si="54"/>
        <v>-2654598.0318033742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-2654598.0318033742</v>
      </c>
      <c r="J710" s="444">
        <f t="array" ref="J710">IFERROR(INDEX('Retirement Calculator'!K:K,MATCH('Lorri 401b'!N710,'Retirement Calculator'!A:A,0),0),0)</f>
        <v>20171.771259384055</v>
      </c>
      <c r="K710" s="444">
        <f t="shared" ca="1" si="53"/>
        <v>-11144.87417942816</v>
      </c>
      <c r="L710" s="444">
        <f t="shared" ca="1" si="54"/>
        <v>-2685914.6772421864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-2685914.6772421864</v>
      </c>
      <c r="J711" s="444">
        <f t="array" ref="J711">IFERROR(INDEX('Retirement Calculator'!K:K,MATCH('Lorri 401b'!N711,'Retirement Calculator'!A:A,0),0),0)</f>
        <v>20171.771259384055</v>
      </c>
      <c r="K711" s="444">
        <f t="shared" ca="1" si="53"/>
        <v>-11275.360202089878</v>
      </c>
      <c r="L711" s="444">
        <f t="shared" ca="1" si="54"/>
        <v>-2717361.8087036605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-2717361.8087036605</v>
      </c>
      <c r="J712" s="444">
        <f t="array" ref="J712">IFERROR(INDEX('Retirement Calculator'!K:K,MATCH('Lorri 401b'!N712,'Retirement Calculator'!A:A,0),0),0)</f>
        <v>20171.771259384055</v>
      </c>
      <c r="K712" s="444">
        <f t="shared" ca="1" si="53"/>
        <v>-11406.389916512686</v>
      </c>
      <c r="L712" s="444">
        <f t="shared" ca="1" si="54"/>
        <v>-2748939.9698795574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-2748939.9698795574</v>
      </c>
      <c r="J713" s="444">
        <f t="array" ref="J713">IFERROR(INDEX('Retirement Calculator'!K:K,MATCH('Lorri 401b'!N713,'Retirement Calculator'!A:A,0),0),0)</f>
        <v>20171.771259384055</v>
      </c>
      <c r="K713" s="444">
        <f t="shared" ca="1" si="53"/>
        <v>-11537.965588078923</v>
      </c>
      <c r="L713" s="444">
        <f t="shared" ca="1" si="54"/>
        <v>-2780649.7067270204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-2780649.7067270204</v>
      </c>
      <c r="J714" s="444">
        <f t="array" ref="J714">IFERROR(INDEX('Retirement Calculator'!K:K,MATCH('Lorri 401b'!N714,'Retirement Calculator'!A:A,0),0),0)</f>
        <v>20171.771259384055</v>
      </c>
      <c r="K714" s="444">
        <f t="shared" ca="1" si="53"/>
        <v>-11670.089491610019</v>
      </c>
      <c r="L714" s="444">
        <f t="shared" ca="1" si="54"/>
        <v>-2812491.5674780146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-2812491.5674780146</v>
      </c>
      <c r="J715" s="444">
        <f t="array" ref="J715">IFERROR(INDEX('Retirement Calculator'!K:K,MATCH('Lorri 401b'!N715,'Retirement Calculator'!A:A,0),0),0)</f>
        <v>20171.771259384055</v>
      </c>
      <c r="K715" s="444">
        <f t="shared" ca="1" si="53"/>
        <v>-11802.763911405829</v>
      </c>
      <c r="L715" s="444">
        <f t="shared" ca="1" si="54"/>
        <v>-2844466.1026488049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-2844466.1026488049</v>
      </c>
      <c r="J716" s="444">
        <f t="array" ref="J716">IFERROR(INDEX('Retirement Calculator'!K:K,MATCH('Lorri 401b'!N716,'Retirement Calculator'!A:A,0),0),0)</f>
        <v>20171.771259384055</v>
      </c>
      <c r="K716" s="444">
        <f t="shared" ca="1" si="53"/>
        <v>-11935.991141284121</v>
      </c>
      <c r="L716" s="444">
        <f t="shared" ca="1" si="54"/>
        <v>-2876573.8650494735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-2876573.8650494735</v>
      </c>
      <c r="J717" s="444">
        <f t="array" ref="J717">IFERROR(INDEX('Retirement Calculator'!K:K,MATCH('Lorri 401b'!N717,'Retirement Calculator'!A:A,0),0),0)</f>
        <v>20171.771259384055</v>
      </c>
      <c r="K717" s="444">
        <f t="shared" ca="1" si="53"/>
        <v>-12069.77348462024</v>
      </c>
      <c r="L717" s="444">
        <f t="shared" ca="1" si="54"/>
        <v>-2908815.409793478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-2908815.409793478</v>
      </c>
      <c r="J718" s="444">
        <f t="array" ref="J718">IFERROR(INDEX('Retirement Calculator'!K:K,MATCH('Lorri 401b'!N718,'Retirement Calculator'!A:A,0),0),0)</f>
        <v>20171.771259384055</v>
      </c>
      <c r="K718" s="444">
        <f t="shared" ca="1" si="53"/>
        <v>-12204.113254386926</v>
      </c>
      <c r="L718" s="444">
        <f t="shared" ca="1" si="54"/>
        <v>-2941191.2943072491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-2941191.2943072491</v>
      </c>
      <c r="J719" s="444">
        <f t="array" ref="J719">IFERROR(INDEX('Retirement Calculator'!K:K,MATCH('Lorri 401b'!N719,'Retirement Calculator'!A:A,0),0),0)</f>
        <v>20171.771259384055</v>
      </c>
      <c r="K719" s="444">
        <f t="shared" ca="1" si="53"/>
        <v>-12339.012773194305</v>
      </c>
      <c r="L719" s="444">
        <f t="shared" ca="1" si="54"/>
        <v>-2973702.0783398277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-2973702.0783398277</v>
      </c>
      <c r="J720" s="444">
        <f t="array" ref="J720">IFERROR(INDEX('Retirement Calculator'!K:K,MATCH('Lorri 401b'!N720,'Retirement Calculator'!A:A,0),0),0)</f>
        <v>20171.771259384055</v>
      </c>
      <c r="K720" s="444">
        <f t="shared" ca="1" si="53"/>
        <v>-12474.474373330049</v>
      </c>
      <c r="L720" s="444">
        <f t="shared" ca="1" si="54"/>
        <v>-3006348.3239725418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-3006348.3239725418</v>
      </c>
      <c r="J721" s="444">
        <f t="array" ref="J721">IFERROR(INDEX('Retirement Calculator'!K:K,MATCH('Lorri 401b'!N721,'Retirement Calculator'!A:A,0),0),0)</f>
        <v>20171.771259384055</v>
      </c>
      <c r="K721" s="444">
        <f t="shared" ca="1" si="53"/>
        <v>-12610.500396799693</v>
      </c>
      <c r="L721" s="444">
        <f t="shared" ca="1" si="54"/>
        <v>-3039130.5956287258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-3039130.5956287258</v>
      </c>
      <c r="J722" s="444">
        <f t="array" ref="J722">IFERROR(INDEX('Retirement Calculator'!K:K,MATCH('Lorri 401b'!N722,'Retirement Calculator'!A:A,0),0),0)</f>
        <v>20171.771259384055</v>
      </c>
      <c r="K722" s="444">
        <f t="shared" ca="1" si="53"/>
        <v>-12747.093195367124</v>
      </c>
      <c r="L722" s="444">
        <f t="shared" ca="1" si="54"/>
        <v>-3072049.4600834772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-3072049.4600834772</v>
      </c>
      <c r="J723" s="444">
        <f t="array" ref="J723">IFERROR(INDEX('Retirement Calculator'!K:K,MATCH('Lorri 401b'!N723,'Retirement Calculator'!A:A,0),0),0)</f>
        <v>20171.771259384055</v>
      </c>
      <c r="K723" s="444">
        <f t="shared" ca="1" si="53"/>
        <v>-12884.255130595257</v>
      </c>
      <c r="L723" s="444">
        <f t="shared" ca="1" si="54"/>
        <v>-3105105.4864734565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-3105105.4864734565</v>
      </c>
      <c r="J724" s="444">
        <f t="array" ref="J724">IFERROR(INDEX('Retirement Calculator'!K:K,MATCH('Lorri 401b'!N724,'Retirement Calculator'!A:A,0),0),0)</f>
        <v>20171.771259384055</v>
      </c>
      <c r="K724" s="444">
        <f t="shared" ca="1" si="53"/>
        <v>-13021.988573886836</v>
      </c>
      <c r="L724" s="444">
        <f t="shared" ca="1" si="54"/>
        <v>-3138299.2463067276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-3138299.2463067276</v>
      </c>
      <c r="J725" s="444">
        <f t="array" ref="J725">IFERROR(INDEX('Retirement Calculator'!K:K,MATCH('Lorri 401b'!N725,'Retirement Calculator'!A:A,0),0),0)</f>
        <v>20171.771259384055</v>
      </c>
      <c r="K725" s="444">
        <f t="shared" ca="1" si="53"/>
        <v>-13160.295906525465</v>
      </c>
      <c r="L725" s="444">
        <f t="shared" ca="1" si="54"/>
        <v>-3171631.3134726374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-3171631.3134726374</v>
      </c>
      <c r="J726" s="444">
        <f t="array" ref="J726">IFERROR(INDEX('Retirement Calculator'!K:K,MATCH('Lorri 401b'!N726,'Retirement Calculator'!A:A,0),0),0)</f>
        <v>20171.771259384055</v>
      </c>
      <c r="K726" s="444">
        <f t="shared" ca="1" si="53"/>
        <v>-13299.179519716758</v>
      </c>
      <c r="L726" s="444">
        <f t="shared" ca="1" si="54"/>
        <v>-3205102.2642517383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-3205102.2642517383</v>
      </c>
      <c r="J727" s="444">
        <f t="array" ref="J727">IFERROR(INDEX('Retirement Calculator'!K:K,MATCH('Lorri 401b'!N727,'Retirement Calculator'!A:A,0),0),0)</f>
        <v>20171.771259384055</v>
      </c>
      <c r="K727" s="444">
        <f t="shared" ca="1" si="53"/>
        <v>-13438.641814629676</v>
      </c>
      <c r="L727" s="444">
        <f t="shared" ca="1" si="54"/>
        <v>-3238712.6773257521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-3238712.6773257521</v>
      </c>
      <c r="J728" s="444">
        <f t="array" ref="J728">IFERROR(INDEX('Retirement Calculator'!K:K,MATCH('Lorri 401b'!N728,'Retirement Calculator'!A:A,0),0),0)</f>
        <v>20171.771259384055</v>
      </c>
      <c r="K728" s="444">
        <f t="shared" ca="1" si="53"/>
        <v>-13578.685202438068</v>
      </c>
      <c r="L728" s="444">
        <f t="shared" ca="1" si="54"/>
        <v>-3272463.1337875742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-3272463.1337875742</v>
      </c>
      <c r="J729" s="444">
        <f t="array" ref="J729">IFERROR(INDEX('Retirement Calculator'!K:K,MATCH('Lorri 401b'!N729,'Retirement Calculator'!A:A,0),0),0)</f>
        <v>20171.771259384055</v>
      </c>
      <c r="K729" s="444">
        <f t="shared" ca="1" si="53"/>
        <v>-13719.312104362327</v>
      </c>
      <c r="L729" s="444">
        <f t="shared" ca="1" si="54"/>
        <v>-3306354.217151321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-3306354.217151321</v>
      </c>
      <c r="J730" s="444">
        <f t="array" ref="J730">IFERROR(INDEX('Retirement Calculator'!K:K,MATCH('Lorri 401b'!N730,'Retirement Calculator'!A:A,0),0),0)</f>
        <v>20171.771259384055</v>
      </c>
      <c r="K730" s="444">
        <f t="shared" ca="1" si="53"/>
        <v>-13860.524951711272</v>
      </c>
      <c r="L730" s="444">
        <f t="shared" ca="1" si="54"/>
        <v>-3340386.5133624165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-3340386.5133624165</v>
      </c>
      <c r="J731" s="444">
        <f t="array" ref="J731">IFERROR(INDEX('Retirement Calculator'!K:K,MATCH('Lorri 401b'!N731,'Retirement Calculator'!A:A,0),0),0)</f>
        <v>20171.771259384055</v>
      </c>
      <c r="K731" s="444">
        <f t="shared" ca="1" si="53"/>
        <v>-14002.32618592417</v>
      </c>
      <c r="L731" s="444">
        <f t="shared" ca="1" si="54"/>
        <v>-3374560.6108077248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-3374560.6108077248</v>
      </c>
      <c r="J732" s="444">
        <f t="array" ref="J732">IFERROR(INDEX('Retirement Calculator'!K:K,MATCH('Lorri 401b'!N732,'Retirement Calculator'!A:A,0),0),0)</f>
        <v>20171.771259384055</v>
      </c>
      <c r="K732" s="444">
        <f t="shared" ca="1" si="53"/>
        <v>-14144.718258612951</v>
      </c>
      <c r="L732" s="444">
        <f t="shared" ca="1" si="54"/>
        <v>-3408877.1003257218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-3408877.1003257218</v>
      </c>
      <c r="J733" s="444">
        <f t="array" ref="J733">IFERROR(INDEX('Retirement Calculator'!K:K,MATCH('Lorri 401b'!N733,'Retirement Calculator'!A:A,0),0),0)</f>
        <v>20171.771259384055</v>
      </c>
      <c r="K733" s="444">
        <f t="shared" ca="1" si="53"/>
        <v>-14287.703631604609</v>
      </c>
      <c r="L733" s="444">
        <f t="shared" ca="1" si="54"/>
        <v>-3443336.5752167106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-3443336.5752167106</v>
      </c>
      <c r="J734" s="444">
        <f t="array" ref="J734">IFERROR(INDEX('Retirement Calculator'!K:K,MATCH('Lorri 401b'!N734,'Retirement Calculator'!A:A,0),0),0)</f>
        <v>20171.771259384055</v>
      </c>
      <c r="K734" s="444">
        <f t="shared" ca="1" si="53"/>
        <v>-14431.284776983728</v>
      </c>
      <c r="L734" s="444">
        <f t="shared" ca="1" si="54"/>
        <v>-3477939.6312530786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-3477939.6312530786</v>
      </c>
      <c r="J735" s="444">
        <f t="array" ref="J735">IFERROR(INDEX('Retirement Calculator'!K:K,MATCH('Lorri 401b'!N735,'Retirement Calculator'!A:A,0),0),0)</f>
        <v>20171.771259384055</v>
      </c>
      <c r="K735" s="444">
        <f t="shared" ca="1" si="53"/>
        <v>-14575.46417713526</v>
      </c>
      <c r="L735" s="444">
        <f t="shared" ca="1" si="54"/>
        <v>-3512686.8666895982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-3512686.8666895982</v>
      </c>
      <c r="J736" s="444">
        <f t="array" ref="J736">IFERROR(INDEX('Retirement Calculator'!K:K,MATCH('Lorri 401b'!N736,'Retirement Calculator'!A:A,0),0),0)</f>
        <v>20171.771259384055</v>
      </c>
      <c r="K736" s="444">
        <f t="shared" ca="1" si="53"/>
        <v>-14720.244324787427</v>
      </c>
      <c r="L736" s="444">
        <f t="shared" ca="1" si="54"/>
        <v>-3547578.8822737699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-3547578.8822737699</v>
      </c>
      <c r="J737" s="444">
        <f t="array" ref="J737">IFERROR(INDEX('Retirement Calculator'!K:K,MATCH('Lorri 401b'!N737,'Retirement Calculator'!A:A,0),0),0)</f>
        <v>20171.771259384055</v>
      </c>
      <c r="K737" s="444">
        <f t="shared" ca="1" si="53"/>
        <v>-14865.627723054809</v>
      </c>
      <c r="L737" s="444">
        <f t="shared" ca="1" si="54"/>
        <v>-3582616.2812562091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-3582616.2812562091</v>
      </c>
      <c r="J738" s="444">
        <f t="array" ref="J738">IFERROR(INDEX('Retirement Calculator'!K:K,MATCH('Lorri 401b'!N738,'Retirement Calculator'!A:A,0),0),0)</f>
        <v>20171.771259384055</v>
      </c>
      <c r="K738" s="444">
        <f t="shared" ca="1" si="53"/>
        <v>-15011.616885481639</v>
      </c>
      <c r="L738" s="444">
        <f t="shared" ca="1" si="54"/>
        <v>-3617799.6694010752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-3617799.6694010752</v>
      </c>
      <c r="J739" s="444">
        <f t="array" ref="J739">IFERROR(INDEX('Retirement Calculator'!K:K,MATCH('Lorri 401b'!N739,'Retirement Calculator'!A:A,0),0),0)</f>
        <v>20171.771259384055</v>
      </c>
      <c r="K739" s="444">
        <f t="shared" ca="1" si="53"/>
        <v>-15158.214336085248</v>
      </c>
      <c r="L739" s="444">
        <f t="shared" ca="1" si="54"/>
        <v>-3653129.6549965446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-3653129.6549965446</v>
      </c>
      <c r="J740" s="444">
        <f t="array" ref="J740">IFERROR(INDEX('Retirement Calculator'!K:K,MATCH('Lorri 401b'!N740,'Retirement Calculator'!A:A,0),0),0)</f>
        <v>20171.771259384055</v>
      </c>
      <c r="K740" s="444">
        <f t="shared" ca="1" si="53"/>
        <v>-15305.422609399706</v>
      </c>
      <c r="L740" s="444">
        <f t="shared" ca="1" si="54"/>
        <v>-3688606.8488653284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-3688606.8488653284</v>
      </c>
      <c r="J741" s="444">
        <f t="array" ref="J741">IFERROR(INDEX('Retirement Calculator'!K:K,MATCH('Lorri 401b'!N741,'Retirement Calculator'!A:A,0),0),0)</f>
        <v>20171.771259384055</v>
      </c>
      <c r="K741" s="444">
        <f t="shared" ca="1" si="53"/>
        <v>-15453.244250519634</v>
      </c>
      <c r="L741" s="444">
        <f t="shared" ca="1" si="54"/>
        <v>-3724231.8643752323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-3724231.8643752323</v>
      </c>
      <c r="J742" s="444">
        <f t="array" ref="J742">IFERROR(INDEX('Retirement Calculator'!K:K,MATCH('Lorri 401b'!N742,'Retirement Calculator'!A:A,0),0),0)</f>
        <v>20171.771259384055</v>
      </c>
      <c r="K742" s="444">
        <f t="shared" ca="1" si="53"/>
        <v>-15601.681815144235</v>
      </c>
      <c r="L742" s="444">
        <f t="shared" ca="1" si="54"/>
        <v>-3760005.3174497606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-3760005.3174497606</v>
      </c>
      <c r="J743" s="444">
        <f t="array" ref="J743">IFERROR(INDEX('Retirement Calculator'!K:K,MATCH('Lorri 401b'!N743,'Retirement Calculator'!A:A,0),0),0)</f>
        <v>20171.771259384055</v>
      </c>
      <c r="K743" s="444">
        <f t="shared" ca="1" si="53"/>
        <v>-15750.737869621436</v>
      </c>
      <c r="L743" s="444">
        <f t="shared" ca="1" si="54"/>
        <v>-3795927.8265787661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-3795927.8265787661</v>
      </c>
      <c r="J744" s="444">
        <f t="array" ref="J744">IFERROR(INDEX('Retirement Calculator'!K:K,MATCH('Lorri 401b'!N744,'Retirement Calculator'!A:A,0),0),0)</f>
        <v>20171.771259384055</v>
      </c>
      <c r="K744" s="444">
        <f t="shared" ca="1" si="53"/>
        <v>-15900.414990992294</v>
      </c>
      <c r="L744" s="444">
        <f t="shared" ca="1" si="54"/>
        <v>-3832000.0128291426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-3832000.0128291426</v>
      </c>
      <c r="J745" s="444">
        <f t="array" ref="J745">IFERROR(INDEX('Retirement Calculator'!K:K,MATCH('Lorri 401b'!N745,'Retirement Calculator'!A:A,0),0),0)</f>
        <v>20171.771259384055</v>
      </c>
      <c r="K745" s="444">
        <f t="shared" ca="1" si="53"/>
        <v>-16050.715767035526</v>
      </c>
      <c r="L745" s="444">
        <f t="shared" ca="1" si="54"/>
        <v>-3868222.4998555626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-3868222.4998555626</v>
      </c>
      <c r="J746" s="444">
        <f t="array" ref="J746">IFERROR(INDEX('Retirement Calculator'!K:K,MATCH('Lorri 401b'!N746,'Retirement Calculator'!A:A,0),0),0)</f>
        <v>20171.771259384055</v>
      </c>
      <c r="K746" s="444">
        <f t="shared" ca="1" si="53"/>
        <v>-16201.642796312277</v>
      </c>
      <c r="L746" s="444">
        <f t="shared" ca="1" si="54"/>
        <v>-3904595.9139112593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-3904595.9139112593</v>
      </c>
      <c r="J747" s="444">
        <f t="array" ref="J747">IFERROR(INDEX('Retirement Calculator'!K:K,MATCH('Lorri 401b'!N747,'Retirement Calculator'!A:A,0),0),0)</f>
        <v>20171.771259384055</v>
      </c>
      <c r="K747" s="444">
        <f t="shared" ca="1" si="53"/>
        <v>-16353.198688211014</v>
      </c>
      <c r="L747" s="444">
        <f t="shared" ca="1" si="54"/>
        <v>-3941120.8838588544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-3941120.8838588544</v>
      </c>
      <c r="J748" s="444">
        <f t="array" ref="J748">IFERROR(INDEX('Retirement Calculator'!K:K,MATCH('Lorri 401b'!N748,'Retirement Calculator'!A:A,0),0),0)</f>
        <v>20171.771259384055</v>
      </c>
      <c r="K748" s="444">
        <f t="shared" ca="1" si="53"/>
        <v>-16505.38606299266</v>
      </c>
      <c r="L748" s="444">
        <f t="shared" ca="1" si="54"/>
        <v>-3977798.0411812314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-3977798.0411812314</v>
      </c>
      <c r="J749" s="444">
        <f t="array" ref="J749">IFERROR(INDEX('Retirement Calculator'!K:K,MATCH('Lorri 401b'!N749,'Retirement Calculator'!A:A,0),0),0)</f>
        <v>20171.771259384055</v>
      </c>
      <c r="K749" s="444">
        <f t="shared" ca="1" si="53"/>
        <v>-16658.207551835898</v>
      </c>
      <c r="L749" s="444">
        <f t="shared" ca="1" si="54"/>
        <v>-4014628.0199924516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-4014628.0199924516</v>
      </c>
      <c r="J750" s="444">
        <f t="array" ref="J750">IFERROR(INDEX('Retirement Calculator'!K:K,MATCH('Lorri 401b'!N750,'Retirement Calculator'!A:A,0),0),0)</f>
        <v>20171.771259384055</v>
      </c>
      <c r="K750" s="444">
        <f t="shared" ca="1" si="53"/>
        <v>-16811.665796882648</v>
      </c>
      <c r="L750" s="444">
        <f t="shared" ca="1" si="54"/>
        <v>-4051611.4570487184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-4051611.4570487184</v>
      </c>
      <c r="J751" s="444">
        <f t="array" ref="J751">IFERROR(INDEX('Retirement Calculator'!K:K,MATCH('Lorri 401b'!N751,'Retirement Calculator'!A:A,0),0),0)</f>
        <v>20171.771259384055</v>
      </c>
      <c r="K751" s="444">
        <f t="shared" ca="1" si="53"/>
        <v>-16965.763451283761</v>
      </c>
      <c r="L751" s="444">
        <f t="shared" ca="1" si="54"/>
        <v>-4088748.9917593864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-4088748.9917593864</v>
      </c>
      <c r="J752" s="444">
        <f t="array" ref="J752">IFERROR(INDEX('Retirement Calculator'!K:K,MATCH('Lorri 401b'!N752,'Retirement Calculator'!A:A,0),0),0)</f>
        <v>20171.771259384055</v>
      </c>
      <c r="K752" s="444">
        <f t="shared" ca="1" si="53"/>
        <v>-17120.503179244879</v>
      </c>
      <c r="L752" s="444">
        <f t="shared" ca="1" si="54"/>
        <v>-4126041.2661980153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-4126041.2661980153</v>
      </c>
      <c r="J753" s="444">
        <f t="array" ref="J753">IFERROR(INDEX('Retirement Calculator'!K:K,MATCH('Lorri 401b'!N753,'Retirement Calculator'!A:A,0),0),0)</f>
        <v>20171.771259384055</v>
      </c>
      <c r="K753" s="444">
        <f t="shared" ca="1" si="53"/>
        <v>-17275.887656072497</v>
      </c>
      <c r="L753" s="444">
        <f t="shared" ca="1" si="54"/>
        <v>-4163488.9251134722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-4163488.9251134722</v>
      </c>
      <c r="J754" s="444">
        <f t="array" ref="J754">IFERROR(INDEX('Retirement Calculator'!K:K,MATCH('Lorri 401b'!N754,'Retirement Calculator'!A:A,0),0),0)</f>
        <v>20171.771259384055</v>
      </c>
      <c r="K754" s="444">
        <f t="shared" ca="1" si="53"/>
        <v>-17431.919568220233</v>
      </c>
      <c r="L754" s="444">
        <f t="shared" ca="1" si="54"/>
        <v>-4201092.6159410765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-4201092.6159410765</v>
      </c>
      <c r="J755" s="444">
        <f t="array" ref="J755">IFERROR(INDEX('Retirement Calculator'!K:K,MATCH('Lorri 401b'!N755,'Retirement Calculator'!A:A,0),0),0)</f>
        <v>20171.771259384055</v>
      </c>
      <c r="K755" s="444">
        <f t="shared" ca="1" si="53"/>
        <v>-17588.601613335253</v>
      </c>
      <c r="L755" s="444">
        <f t="shared" ca="1" si="54"/>
        <v>-4238852.9888137961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-4238852.9888137961</v>
      </c>
      <c r="J756" s="444">
        <f t="array" ref="J756">IFERROR(INDEX('Retirement Calculator'!K:K,MATCH('Lorri 401b'!N756,'Retirement Calculator'!A:A,0),0),0)</f>
        <v>20171.771259384055</v>
      </c>
      <c r="K756" s="444">
        <f t="shared" ca="1" si="53"/>
        <v>-17745.936500304917</v>
      </c>
      <c r="L756" s="444">
        <f t="shared" ca="1" si="54"/>
        <v>-4276770.6965734856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-4276770.6965734856</v>
      </c>
      <c r="J757" s="444">
        <f t="array" ref="J757">IFERROR(INDEX('Retirement Calculator'!K:K,MATCH('Lorri 401b'!N757,'Retirement Calculator'!A:A,0),0),0)</f>
        <v>20171.771259384055</v>
      </c>
      <c r="K757" s="444">
        <f t="shared" ca="1" si="53"/>
        <v>-17903.926949303623</v>
      </c>
      <c r="L757" s="444">
        <f t="shared" ca="1" si="54"/>
        <v>-4314846.3947821734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-4314846.3947821734</v>
      </c>
      <c r="J758" s="444">
        <f t="array" ref="J758">IFERROR(INDEX('Retirement Calculator'!K:K,MATCH('Lorri 401b'!N758,'Retirement Calculator'!A:A,0),0),0)</f>
        <v>20171.771259384055</v>
      </c>
      <c r="K758" s="444">
        <f t="shared" ca="1" si="53"/>
        <v>-18062.575691839822</v>
      </c>
      <c r="L758" s="444">
        <f t="shared" ca="1" si="54"/>
        <v>-4353080.7417333974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-4353080.7417333974</v>
      </c>
      <c r="J759" s="444">
        <f t="array" ref="J759">IFERROR(INDEX('Retirement Calculator'!K:K,MATCH('Lorri 401b'!N759,'Retirement Calculator'!A:A,0),0),0)</f>
        <v>20171.771259384055</v>
      </c>
      <c r="K759" s="444">
        <f t="shared" ca="1" si="53"/>
        <v>-18221.885470803256</v>
      </c>
      <c r="L759" s="444">
        <f t="shared" ca="1" si="54"/>
        <v>-4391474.3984635845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-4391474.3984635845</v>
      </c>
      <c r="J760" s="444">
        <f t="array" ref="J760">IFERROR(INDEX('Retirement Calculator'!K:K,MATCH('Lorri 401b'!N760,'Retirement Calculator'!A:A,0),0),0)</f>
        <v>20171.771259384055</v>
      </c>
      <c r="K760" s="444">
        <f t="shared" ca="1" si="53"/>
        <v>-18381.859040512369</v>
      </c>
      <c r="L760" s="444">
        <f t="shared" ca="1" si="54"/>
        <v>-4430028.0287634814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-4430028.0287634814</v>
      </c>
      <c r="J761" s="444">
        <f t="array" ref="J761">IFERROR(INDEX('Retirement Calculator'!K:K,MATCH('Lorri 401b'!N761,'Retirement Calculator'!A:A,0),0),0)</f>
        <v>20171.771259384055</v>
      </c>
      <c r="K761" s="444">
        <f t="shared" ca="1" si="53"/>
        <v>-18542.49916676194</v>
      </c>
      <c r="L761" s="444">
        <f t="shared" ca="1" si="54"/>
        <v>-4468742.2991896272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-4468742.2991896272</v>
      </c>
      <c r="J762" s="444">
        <f t="array" ref="J762">IFERROR(INDEX('Retirement Calculator'!K:K,MATCH('Lorri 401b'!N762,'Retirement Calculator'!A:A,0),0),0)</f>
        <v>20171.771259384055</v>
      </c>
      <c r="K762" s="444">
        <f t="shared" ca="1" si="53"/>
        <v>-18703.808626870879</v>
      </c>
      <c r="L762" s="444">
        <f t="shared" ca="1" si="54"/>
        <v>-4507617.879075882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-4507617.879075882</v>
      </c>
      <c r="J763" s="444">
        <f t="array" ref="J763">IFERROR(INDEX('Retirement Calculator'!K:K,MATCH('Lorri 401b'!N763,'Retirement Calculator'!A:A,0),0),0)</f>
        <v>20171.771259384055</v>
      </c>
      <c r="K763" s="444">
        <f t="shared" ca="1" si="53"/>
        <v>-18865.790209730276</v>
      </c>
      <c r="L763" s="444">
        <f t="shared" ca="1" si="54"/>
        <v>-4546655.4405449964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-4546655.4405449964</v>
      </c>
      <c r="J764" s="444">
        <f t="array" ref="J764">IFERROR(INDEX('Retirement Calculator'!K:K,MATCH('Lorri 401b'!N764,'Retirement Calculator'!A:A,0),0),0)</f>
        <v>20171.771259384055</v>
      </c>
      <c r="K764" s="444">
        <f t="shared" ca="1" si="53"/>
        <v>-19028.446715851587</v>
      </c>
      <c r="L764" s="444">
        <f t="shared" ca="1" si="54"/>
        <v>-4585855.658520232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-4585855.658520232</v>
      </c>
      <c r="J765" s="444">
        <f t="array" ref="J765">IFERROR(INDEX('Retirement Calculator'!K:K,MATCH('Lorri 401b'!N765,'Retirement Calculator'!A:A,0),0),0)</f>
        <v>20171.771259384055</v>
      </c>
      <c r="K765" s="444">
        <f t="shared" ca="1" si="53"/>
        <v>-19191.780957415067</v>
      </c>
      <c r="L765" s="444">
        <f t="shared" ca="1" si="54"/>
        <v>-4625219.210737031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-4625219.210737031</v>
      </c>
      <c r="J766" s="444">
        <f t="array" ref="J766">IFERROR(INDEX('Retirement Calculator'!K:K,MATCH('Lorri 401b'!N766,'Retirement Calculator'!A:A,0),0),0)</f>
        <v>20171.771259384055</v>
      </c>
      <c r="K766" s="444">
        <f t="shared" ca="1" si="53"/>
        <v>-19355.795758318396</v>
      </c>
      <c r="L766" s="444">
        <f t="shared" ca="1" si="54"/>
        <v>-4664746.7777547333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-4664746.7777547333</v>
      </c>
      <c r="J767" s="444">
        <f t="array" ref="J767">IFERROR(INDEX('Retirement Calculator'!K:K,MATCH('Lorri 401b'!N767,'Retirement Calculator'!A:A,0),0),0)</f>
        <v>20171.771259384055</v>
      </c>
      <c r="K767" s="444">
        <f t="shared" ca="1" si="53"/>
        <v>-19520.493954225491</v>
      </c>
      <c r="L767" s="444">
        <f t="shared" ca="1" si="54"/>
        <v>-4704439.042968343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-4704439.042968343</v>
      </c>
      <c r="J768" s="444">
        <f t="array" ref="J768">IFERROR(INDEX('Retirement Calculator'!K:K,MATCH('Lorri 401b'!N768,'Retirement Calculator'!A:A,0),0),0)</f>
        <v>20171.771259384055</v>
      </c>
      <c r="K768" s="444">
        <f t="shared" ca="1" si="53"/>
        <v>-19685.87839261553</v>
      </c>
      <c r="L768" s="444">
        <f t="shared" ca="1" si="54"/>
        <v>-4744296.6926203426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-4744296.6926203426</v>
      </c>
      <c r="J769" s="444">
        <f t="array" ref="J769">IFERROR(INDEX('Retirement Calculator'!K:K,MATCH('Lorri 401b'!N769,'Retirement Calculator'!A:A,0),0),0)</f>
        <v>20171.771259384055</v>
      </c>
      <c r="K769" s="444">
        <f t="shared" ca="1" si="53"/>
        <v>-19851.951932832195</v>
      </c>
      <c r="L769" s="444">
        <f t="shared" ca="1" si="54"/>
        <v>-4784320.4158125594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-4784320.4158125594</v>
      </c>
      <c r="J770" s="444">
        <f t="array" ref="J770">IFERROR(INDEX('Retirement Calculator'!K:K,MATCH('Lorri 401b'!N770,'Retirement Calculator'!A:A,0),0),0)</f>
        <v>20171.771259384055</v>
      </c>
      <c r="K770" s="444">
        <f t="shared" ca="1" si="53"/>
        <v>-20018.717446133098</v>
      </c>
      <c r="L770" s="444">
        <f t="shared" ca="1" si="54"/>
        <v>-4824510.9045180771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-4824510.9045180771</v>
      </c>
      <c r="J771" s="444">
        <f t="array" ref="J771">IFERROR(INDEX('Retirement Calculator'!K:K,MATCH('Lorri 401b'!N771,'Retirement Calculator'!A:A,0),0),0)</f>
        <v>20171.771259384055</v>
      </c>
      <c r="K771" s="444">
        <f t="shared" ca="1" si="53"/>
        <v>-20186.177815739422</v>
      </c>
      <c r="L771" s="444">
        <f t="shared" ca="1" si="54"/>
        <v>-4864868.8535932004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-4864868.8535932004</v>
      </c>
      <c r="J772" s="444">
        <f t="array" ref="J772">IFERROR(INDEX('Retirement Calculator'!K:K,MATCH('Lorri 401b'!N772,'Retirement Calculator'!A:A,0),0),0)</f>
        <v>20171.771259384055</v>
      </c>
      <c r="K772" s="444">
        <f t="shared" ca="1" si="53"/>
        <v>-20354.335936885771</v>
      </c>
      <c r="L772" s="444">
        <f t="shared" ca="1" si="54"/>
        <v>-4905394.96078947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-4905394.96078947</v>
      </c>
      <c r="J773" s="444">
        <f t="array" ref="J773">IFERROR(INDEX('Retirement Calculator'!K:K,MATCH('Lorri 401b'!N773,'Retirement Calculator'!A:A,0),0),0)</f>
        <v>20171.771259384055</v>
      </c>
      <c r="K773" s="444">
        <f t="shared" ref="K773:K1027" ca="1" si="79">IPMT(M773/12,1,12,-I773+J773,,0)</f>
        <v>-20523.194716870225</v>
      </c>
      <c r="L773" s="444">
        <f t="shared" ref="L773:L1027" ca="1" si="80">I773-J773+K773</f>
        <v>-4946089.9267657241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-4946089.9267657241</v>
      </c>
      <c r="J774" s="444">
        <f t="array" ref="J774">IFERROR(INDEX('Retirement Calculator'!K:K,MATCH('Lorri 401b'!N774,'Retirement Calculator'!A:A,0),0),0)</f>
        <v>20171.771259384055</v>
      </c>
      <c r="K774" s="444">
        <f t="shared" ca="1" si="79"/>
        <v>-20692.757075104619</v>
      </c>
      <c r="L774" s="444">
        <f t="shared" ca="1" si="80"/>
        <v>-4986954.4551002132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-4986954.4551002132</v>
      </c>
      <c r="J775" s="444">
        <f t="array" ref="J775">IFERROR(INDEX('Retirement Calculator'!K:K,MATCH('Lorri 401b'!N775,'Retirement Calculator'!A:A,0),0),0)</f>
        <v>20171.771259384055</v>
      </c>
      <c r="K775" s="444">
        <f t="shared" ca="1" si="79"/>
        <v>-20863.02594316499</v>
      </c>
      <c r="L775" s="444">
        <f t="shared" ca="1" si="80"/>
        <v>-5027989.2523027621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-5027989.2523027621</v>
      </c>
      <c r="J776" s="444">
        <f t="array" ref="J776">IFERROR(INDEX('Retirement Calculator'!K:K,MATCH('Lorri 401b'!N776,'Retirement Calculator'!A:A,0),0),0)</f>
        <v>20171.771259384055</v>
      </c>
      <c r="K776" s="444">
        <f t="shared" ca="1" si="79"/>
        <v>-21034.004264842275</v>
      </c>
      <c r="L776" s="444">
        <f t="shared" ca="1" si="80"/>
        <v>-5069195.0278269891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-5069195.0278269891</v>
      </c>
      <c r="J777" s="444">
        <f t="array" ref="J777">IFERROR(INDEX('Retirement Calculator'!K:K,MATCH('Lorri 401b'!N777,'Retirement Calculator'!A:A,0),0),0)</f>
        <v>20171.771259384055</v>
      </c>
      <c r="K777" s="444">
        <f t="shared" ca="1" si="79"/>
        <v>-21205.694996193222</v>
      </c>
      <c r="L777" s="444">
        <f t="shared" ca="1" si="80"/>
        <v>-5110572.4940825664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-5110572.4940825664</v>
      </c>
      <c r="J778" s="444">
        <f t="array" ref="J778">IFERROR(INDEX('Retirement Calculator'!K:K,MATCH('Lorri 401b'!N778,'Retirement Calculator'!A:A,0),0),0)</f>
        <v>20171.771259384055</v>
      </c>
      <c r="K778" s="444">
        <f t="shared" ca="1" si="79"/>
        <v>-21378.101105591461</v>
      </c>
      <c r="L778" s="444">
        <f t="shared" ca="1" si="80"/>
        <v>-5152122.3664475419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-5152122.3664475419</v>
      </c>
      <c r="J779" s="444">
        <f t="array" ref="J779">IFERROR(INDEX('Retirement Calculator'!K:K,MATCH('Lorri 401b'!N779,'Retirement Calculator'!A:A,0),0),0)</f>
        <v>20171.771259384055</v>
      </c>
      <c r="K779" s="444">
        <f t="shared" ca="1" si="79"/>
        <v>-21551.225573778858</v>
      </c>
      <c r="L779" s="444">
        <f t="shared" ca="1" si="80"/>
        <v>-5193845.3632807052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-5193845.3632807052</v>
      </c>
      <c r="J780" s="444">
        <f t="array" ref="J780">IFERROR(INDEX('Retirement Calculator'!K:K,MATCH('Lorri 401b'!N780,'Retirement Calculator'!A:A,0),0),0)</f>
        <v>20171.771259384055</v>
      </c>
      <c r="K780" s="444">
        <f t="shared" ca="1" si="79"/>
        <v>-21725.071393917038</v>
      </c>
      <c r="L780" s="444">
        <f t="shared" ca="1" si="80"/>
        <v>-5235742.2059340067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-5235742.2059340067</v>
      </c>
      <c r="J781" s="444">
        <f t="array" ref="J781">IFERROR(INDEX('Retirement Calculator'!K:K,MATCH('Lorri 401b'!N781,'Retirement Calculator'!A:A,0),0),0)</f>
        <v>20171.771259384055</v>
      </c>
      <c r="K781" s="444">
        <f t="shared" ca="1" si="79"/>
        <v>-21899.641571639128</v>
      </c>
      <c r="L781" s="444">
        <f t="shared" ca="1" si="80"/>
        <v>-5277813.6187650301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-5277813.6187650301</v>
      </c>
      <c r="J782" s="444">
        <f t="array" ref="J782">IFERROR(INDEX('Retirement Calculator'!K:K,MATCH('Lorri 401b'!N782,'Retirement Calculator'!A:A,0),0),0)</f>
        <v>20171.771259384055</v>
      </c>
      <c r="K782" s="444">
        <f t="shared" ca="1" si="79"/>
        <v>-22074.939125101726</v>
      </c>
      <c r="L782" s="444">
        <f t="shared" ca="1" si="80"/>
        <v>-5320060.3291495163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-5320060.3291495163</v>
      </c>
      <c r="J783" s="444">
        <f t="array" ref="J783">IFERROR(INDEX('Retirement Calculator'!K:K,MATCH('Lorri 401b'!N783,'Retirement Calculator'!A:A,0),0),0)</f>
        <v>20171.771259384055</v>
      </c>
      <c r="K783" s="444">
        <f t="shared" ca="1" si="79"/>
        <v>-22250.967085037086</v>
      </c>
      <c r="L783" s="444">
        <f t="shared" ca="1" si="80"/>
        <v>-5362483.0674939379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-5362483.0674939379</v>
      </c>
      <c r="J784" s="444">
        <f t="array" ref="J784">IFERROR(INDEX('Retirement Calculator'!K:K,MATCH('Lorri 401b'!N784,'Retirement Calculator'!A:A,0),0),0)</f>
        <v>20171.771259384055</v>
      </c>
      <c r="K784" s="444">
        <f t="shared" ca="1" si="79"/>
        <v>-22427.728494805509</v>
      </c>
      <c r="L784" s="444">
        <f t="shared" ca="1" si="80"/>
        <v>-5405082.5672481274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-5405082.5672481274</v>
      </c>
      <c r="J785" s="444">
        <f t="array" ref="J785">IFERROR(INDEX('Retirement Calculator'!K:K,MATCH('Lorri 401b'!N785,'Retirement Calculator'!A:A,0),0),0)</f>
        <v>20171.771259384055</v>
      </c>
      <c r="K785" s="444">
        <f t="shared" ca="1" si="79"/>
        <v>-22605.226410447965</v>
      </c>
      <c r="L785" s="444">
        <f t="shared" ca="1" si="80"/>
        <v>-5447859.5649179593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-5447859.5649179593</v>
      </c>
      <c r="J786" s="444">
        <f t="array" ref="J786">IFERROR(INDEX('Retirement Calculator'!K:K,MATCH('Lorri 401b'!N786,'Retirement Calculator'!A:A,0),0),0)</f>
        <v>20171.771259384055</v>
      </c>
      <c r="K786" s="444">
        <f t="shared" ca="1" si="79"/>
        <v>-22783.463900738931</v>
      </c>
      <c r="L786" s="444">
        <f t="shared" ca="1" si="80"/>
        <v>-5490814.8000780828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-5490814.8000780828</v>
      </c>
      <c r="J787" s="444">
        <f t="array" ref="J787">IFERROR(INDEX('Retirement Calculator'!K:K,MATCH('Lorri 401b'!N787,'Retirement Calculator'!A:A,0),0),0)</f>
        <v>20171.771259384055</v>
      </c>
      <c r="K787" s="444">
        <f t="shared" ca="1" si="79"/>
        <v>-22962.444047239445</v>
      </c>
      <c r="L787" s="444">
        <f t="shared" ca="1" si="80"/>
        <v>-5533949.0153847067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-5533949.0153847067</v>
      </c>
      <c r="J788" s="444">
        <f t="array" ref="J788">IFERROR(INDEX('Retirement Calculator'!K:K,MATCH('Lorri 401b'!N788,'Retirement Calculator'!A:A,0),0),0)</f>
        <v>20171.771259384055</v>
      </c>
      <c r="K788" s="444">
        <f t="shared" ca="1" si="79"/>
        <v>-23142.169944350379</v>
      </c>
      <c r="L788" s="444">
        <f t="shared" ca="1" si="80"/>
        <v>-5577262.9565884415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-5577262.9565884415</v>
      </c>
      <c r="J789" s="444">
        <f t="array" ref="J789">IFERROR(INDEX('Retirement Calculator'!K:K,MATCH('Lorri 401b'!N789,'Retirement Calculator'!A:A,0),0),0)</f>
        <v>20171.771259384055</v>
      </c>
      <c r="K789" s="444">
        <f t="shared" ca="1" si="79"/>
        <v>-23322.644699365941</v>
      </c>
      <c r="L789" s="444">
        <f t="shared" ca="1" si="80"/>
        <v>-5620757.3725471916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-5620757.3725471916</v>
      </c>
      <c r="J790" s="444">
        <f t="array" ref="J790">IFERROR(INDEX('Retirement Calculator'!K:K,MATCH('Lorri 401b'!N790,'Retirement Calculator'!A:A,0),0),0)</f>
        <v>20171.771259384055</v>
      </c>
      <c r="K790" s="444">
        <f t="shared" ca="1" si="79"/>
        <v>-23503.871432527398</v>
      </c>
      <c r="L790" s="444">
        <f t="shared" ca="1" si="80"/>
        <v>-5664433.0152391028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-5664433.0152391028</v>
      </c>
      <c r="J791" s="444">
        <f t="array" ref="J791">IFERROR(INDEX('Retirement Calculator'!K:K,MATCH('Lorri 401b'!N791,'Retirement Calculator'!A:A,0),0),0)</f>
        <v>20171.771259384055</v>
      </c>
      <c r="K791" s="444">
        <f t="shared" ca="1" si="79"/>
        <v>-23685.853277077029</v>
      </c>
      <c r="L791" s="444">
        <f t="shared" ca="1" si="80"/>
        <v>-5708290.639775564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-5708290.639775564</v>
      </c>
      <c r="J792" s="444">
        <f t="array" ref="J792">IFERROR(INDEX('Retirement Calculator'!K:K,MATCH('Lorri 401b'!N792,'Retirement Calculator'!A:A,0),0),0)</f>
        <v>20171.771259384055</v>
      </c>
      <c r="K792" s="444">
        <f t="shared" ca="1" si="79"/>
        <v>-23868.593379312282</v>
      </c>
      <c r="L792" s="444">
        <f t="shared" ca="1" si="80"/>
        <v>-5752331.0044142604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-5752331.0044142604</v>
      </c>
      <c r="J793" s="444">
        <f t="array" ref="J793">IFERROR(INDEX('Retirement Calculator'!K:K,MATCH('Lorri 401b'!N793,'Retirement Calculator'!A:A,0),0),0)</f>
        <v>20171.771259384055</v>
      </c>
      <c r="K793" s="444">
        <f t="shared" ca="1" si="79"/>
        <v>-24052.094898640185</v>
      </c>
      <c r="L793" s="444">
        <f t="shared" ca="1" si="80"/>
        <v>-5796554.8705722848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-5796554.8705722848</v>
      </c>
      <c r="J794" s="444">
        <f t="array" ref="J794">IFERROR(INDEX('Retirement Calculator'!K:K,MATCH('Lorri 401b'!N794,'Retirement Calculator'!A:A,0),0),0)</f>
        <v>20171.771259384055</v>
      </c>
      <c r="K794" s="444">
        <f t="shared" ca="1" si="79"/>
        <v>-24236.361007631953</v>
      </c>
      <c r="L794" s="444">
        <f t="shared" ca="1" si="80"/>
        <v>-5840963.0028393008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-5840963.0028393008</v>
      </c>
      <c r="J795" s="444">
        <f t="array" ref="J795">IFERROR(INDEX('Retirement Calculator'!K:K,MATCH('Lorri 401b'!N795,'Retirement Calculator'!A:A,0),0),0)</f>
        <v>20171.771259384055</v>
      </c>
      <c r="K795" s="444">
        <f t="shared" ca="1" si="79"/>
        <v>-24421.394892077853</v>
      </c>
      <c r="L795" s="444">
        <f t="shared" ca="1" si="80"/>
        <v>-5885556.1689907629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-5885556.1689907629</v>
      </c>
      <c r="J796" s="444">
        <f t="array" ref="J796">IFERROR(INDEX('Retirement Calculator'!K:K,MATCH('Lorri 401b'!N796,'Retirement Calculator'!A:A,0),0),0)</f>
        <v>20171.771259384055</v>
      </c>
      <c r="K796" s="444">
        <f t="shared" ca="1" si="79"/>
        <v>-24607.199751042281</v>
      </c>
      <c r="L796" s="444">
        <f t="shared" ca="1" si="80"/>
        <v>-5930335.140001189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-5930335.140001189</v>
      </c>
      <c r="J797" s="444">
        <f t="array" ref="J797">IFERROR(INDEX('Retirement Calculator'!K:K,MATCH('Lorri 401b'!N797,'Retirement Calculator'!A:A,0),0),0)</f>
        <v>20171.771259384055</v>
      </c>
      <c r="K797" s="444">
        <f t="shared" ca="1" si="79"/>
        <v>-24793.778796919054</v>
      </c>
      <c r="L797" s="444">
        <f t="shared" ca="1" si="80"/>
        <v>-5975300.6900574919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-5975300.6900574919</v>
      </c>
      <c r="J798" s="444">
        <f t="array" ref="J798">IFERROR(INDEX('Retirement Calculator'!K:K,MATCH('Lorri 401b'!N798,'Retirement Calculator'!A:A,0),0),0)</f>
        <v>20171.771259384055</v>
      </c>
      <c r="K798" s="444">
        <f t="shared" ca="1" si="79"/>
        <v>-24981.135255486985</v>
      </c>
      <c r="L798" s="444">
        <f t="shared" ca="1" si="80"/>
        <v>-6020453.5965723628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-6020453.5965723628</v>
      </c>
      <c r="J799" s="444">
        <f t="array" ref="J799">IFERROR(INDEX('Retirement Calculator'!K:K,MATCH('Lorri 401b'!N799,'Retirement Calculator'!A:A,0),0),0)</f>
        <v>20171.771259384055</v>
      </c>
      <c r="K799" s="444">
        <f t="shared" ca="1" si="79"/>
        <v>-25169.272365965611</v>
      </c>
      <c r="L799" s="444">
        <f t="shared" ca="1" si="80"/>
        <v>-6065794.6401977129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-6065794.6401977129</v>
      </c>
      <c r="J800" s="444">
        <f t="array" ref="J800">IFERROR(INDEX('Retirement Calculator'!K:K,MATCH('Lorri 401b'!N800,'Retirement Calculator'!A:A,0),0),0)</f>
        <v>20171.771259384055</v>
      </c>
      <c r="K800" s="444">
        <f t="shared" ca="1" si="79"/>
        <v>-25358.193381071236</v>
      </c>
      <c r="L800" s="444">
        <f t="shared" ca="1" si="80"/>
        <v>-6111324.6048381682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-6111324.6048381682</v>
      </c>
      <c r="J801" s="444">
        <f t="array" ref="J801">IFERROR(INDEX('Retirement Calculator'!K:K,MATCH('Lorri 401b'!N801,'Retirement Calculator'!A:A,0),0),0)</f>
        <v>20171.771259384055</v>
      </c>
      <c r="K801" s="444">
        <f t="shared" ca="1" si="79"/>
        <v>-25547.901567073135</v>
      </c>
      <c r="L801" s="444">
        <f t="shared" ca="1" si="80"/>
        <v>-6157044.277664626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-6157044.277664626</v>
      </c>
      <c r="J802" s="444">
        <f t="array" ref="J802">IFERROR(INDEX('Retirement Calculator'!K:K,MATCH('Lorri 401b'!N802,'Retirement Calculator'!A:A,0),0),0)</f>
        <v>20171.771259384055</v>
      </c>
      <c r="K802" s="444">
        <f t="shared" ca="1" si="79"/>
        <v>-25738.400203850044</v>
      </c>
      <c r="L802" s="444">
        <f t="shared" ca="1" si="80"/>
        <v>-6202954.4491278604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-6202954.4491278604</v>
      </c>
      <c r="J803" s="444">
        <f t="array" ref="J803">IFERROR(INDEX('Retirement Calculator'!K:K,MATCH('Lorri 401b'!N803,'Retirement Calculator'!A:A,0),0),0)</f>
        <v>20171.771259384055</v>
      </c>
      <c r="K803" s="444">
        <f t="shared" ca="1" si="79"/>
        <v>-25929.692584946853</v>
      </c>
      <c r="L803" s="444">
        <f t="shared" ca="1" si="80"/>
        <v>-6249055.9129721913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-6249055.9129721913</v>
      </c>
      <c r="J804" s="444">
        <f t="array" ref="J804">IFERROR(INDEX('Retirement Calculator'!K:K,MATCH('Lorri 401b'!N804,'Retirement Calculator'!A:A,0),0),0)</f>
        <v>20171.771259384055</v>
      </c>
      <c r="K804" s="444">
        <f t="shared" ca="1" si="79"/>
        <v>-26121.782017631565</v>
      </c>
      <c r="L804" s="444">
        <f t="shared" ca="1" si="80"/>
        <v>-6295349.466249207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-6295349.466249207</v>
      </c>
      <c r="J805" s="444">
        <f t="array" ref="J805">IFERROR(INDEX('Retirement Calculator'!K:K,MATCH('Lorri 401b'!N805,'Retirement Calculator'!A:A,0),0),0)</f>
        <v>20171.771259384055</v>
      </c>
      <c r="K805" s="444">
        <f t="shared" ca="1" si="79"/>
        <v>-26314.671822952463</v>
      </c>
      <c r="L805" s="444">
        <f t="shared" ca="1" si="80"/>
        <v>-6341835.9093315434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-6341835.9093315434</v>
      </c>
      <c r="J806" s="444">
        <f t="array" ref="J806">IFERROR(INDEX('Retirement Calculator'!K:K,MATCH('Lorri 401b'!N806,'Retirement Calculator'!A:A,0),0),0)</f>
        <v>20171.771259384055</v>
      </c>
      <c r="K806" s="444">
        <f t="shared" ca="1" si="79"/>
        <v>-26508.36533579553</v>
      </c>
      <c r="L806" s="444">
        <f t="shared" ca="1" si="80"/>
        <v>-6388516.0459267227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-6388516.0459267227</v>
      </c>
      <c r="J807" s="444">
        <f t="array" ref="J807">IFERROR(INDEX('Retirement Calculator'!K:K,MATCH('Lorri 401b'!N807,'Retirement Calculator'!A:A,0),0),0)</f>
        <v>20171.771259384055</v>
      </c>
      <c r="K807" s="444">
        <f t="shared" ca="1" si="79"/>
        <v>-26702.865904942111</v>
      </c>
      <c r="L807" s="444">
        <f t="shared" ca="1" si="80"/>
        <v>-6435390.6830910491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-6435390.6830910491</v>
      </c>
      <c r="J808" s="444">
        <f t="array" ref="J808">IFERROR(INDEX('Retirement Calculator'!K:K,MATCH('Lorri 401b'!N808,'Retirement Calculator'!A:A,0),0),0)</f>
        <v>20171.771259384055</v>
      </c>
      <c r="K808" s="444">
        <f t="shared" ca="1" si="79"/>
        <v>-26898.176893126805</v>
      </c>
      <c r="L808" s="444">
        <f t="shared" ca="1" si="80"/>
        <v>-6482460.6312435605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-6482460.6312435605</v>
      </c>
      <c r="J809" s="444">
        <f t="array" ref="J809">IFERROR(INDEX('Retirement Calculator'!K:K,MATCH('Lorri 401b'!N809,'Retirement Calculator'!A:A,0),0),0)</f>
        <v>20171.771259384055</v>
      </c>
      <c r="K809" s="444">
        <f t="shared" ca="1" si="79"/>
        <v>-27094.301677095602</v>
      </c>
      <c r="L809" s="444">
        <f t="shared" ca="1" si="80"/>
        <v>-6529726.7041800404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-6529726.7041800404</v>
      </c>
      <c r="J810" s="444">
        <f t="array" ref="J810">IFERROR(INDEX('Retirement Calculator'!K:K,MATCH('Lorri 401b'!N810,'Retirement Calculator'!A:A,0),0),0)</f>
        <v>20171.771259384055</v>
      </c>
      <c r="K810" s="444">
        <f t="shared" ca="1" si="79"/>
        <v>-27291.243647664272</v>
      </c>
      <c r="L810" s="444">
        <f t="shared" ca="1" si="80"/>
        <v>-6577189.7190870885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-6577189.7190870885</v>
      </c>
      <c r="J811" s="444">
        <f t="array" ref="J811">IFERROR(INDEX('Retirement Calculator'!K:K,MATCH('Lorri 401b'!N811,'Retirement Calculator'!A:A,0),0),0)</f>
        <v>20171.771259384055</v>
      </c>
      <c r="K811" s="444">
        <f t="shared" ca="1" si="79"/>
        <v>-27489.006209776973</v>
      </c>
      <c r="L811" s="444">
        <f t="shared" ca="1" si="80"/>
        <v>-6624850.4965562494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-6624850.4965562494</v>
      </c>
      <c r="J812" s="444">
        <f t="array" ref="J812">IFERROR(INDEX('Retirement Calculator'!K:K,MATCH('Lorri 401b'!N812,'Retirement Calculator'!A:A,0),0),0)</f>
        <v>20171.771259384055</v>
      </c>
      <c r="K812" s="444">
        <f t="shared" ca="1" si="79"/>
        <v>-27687.592782565142</v>
      </c>
      <c r="L812" s="444">
        <f t="shared" ca="1" si="80"/>
        <v>-6672709.8605981991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-6672709.8605981991</v>
      </c>
      <c r="J813" s="444">
        <f t="array" ref="J813">IFERROR(INDEX('Retirement Calculator'!K:K,MATCH('Lorri 401b'!N813,'Retirement Calculator'!A:A,0),0),0)</f>
        <v>20171.771259384055</v>
      </c>
      <c r="K813" s="444">
        <f t="shared" ca="1" si="79"/>
        <v>-27887.006799406598</v>
      </c>
      <c r="L813" s="444">
        <f t="shared" ca="1" si="80"/>
        <v>-6720768.6386569897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-6720768.6386569897</v>
      </c>
      <c r="J814" s="444">
        <f t="array" ref="J814">IFERROR(INDEX('Retirement Calculator'!K:K,MATCH('Lorri 401b'!N814,'Retirement Calculator'!A:A,0),0),0)</f>
        <v>20171.771259384055</v>
      </c>
      <c r="K814" s="444">
        <f t="shared" ca="1" si="79"/>
        <v>-28087.251707984895</v>
      </c>
      <c r="L814" s="444">
        <f t="shared" ca="1" si="80"/>
        <v>-6769027.661624359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-6769027.661624359</v>
      </c>
      <c r="J815" s="444">
        <f t="array" ref="J815">IFERROR(INDEX('Retirement Calculator'!K:K,MATCH('Lorri 401b'!N815,'Retirement Calculator'!A:A,0),0),0)</f>
        <v>20171.771259384055</v>
      </c>
      <c r="K815" s="444">
        <f t="shared" ca="1" si="79"/>
        <v>-28288.330970348932</v>
      </c>
      <c r="L815" s="444">
        <f t="shared" ca="1" si="80"/>
        <v>-6817487.763854092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-6817487.763854092</v>
      </c>
      <c r="J816" s="444">
        <f t="array" ref="J816">IFERROR(INDEX('Retirement Calculator'!K:K,MATCH('Lorri 401b'!N816,'Retirement Calculator'!A:A,0),0),0)</f>
        <v>20171.771259384055</v>
      </c>
      <c r="K816" s="444">
        <f t="shared" ca="1" si="79"/>
        <v>-28490.248062972816</v>
      </c>
      <c r="L816" s="444">
        <f t="shared" ca="1" si="80"/>
        <v>-6866149.7831764491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-6866149.7831764491</v>
      </c>
      <c r="J817" s="444">
        <f t="array" ref="J817">IFERROR(INDEX('Retirement Calculator'!K:K,MATCH('Lorri 401b'!N817,'Retirement Calculator'!A:A,0),0),0)</f>
        <v>20171.771259384055</v>
      </c>
      <c r="K817" s="444">
        <f t="shared" ca="1" si="79"/>
        <v>-28693.006476815972</v>
      </c>
      <c r="L817" s="444">
        <f t="shared" ca="1" si="80"/>
        <v>-6915014.5609126491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-6915014.5609126491</v>
      </c>
      <c r="J818" s="444">
        <f t="array" ref="J818">IFERROR(INDEX('Retirement Calculator'!K:K,MATCH('Lorri 401b'!N818,'Retirement Calculator'!A:A,0),0),0)</f>
        <v>20171.771259384055</v>
      </c>
      <c r="K818" s="444">
        <f t="shared" ca="1" si="79"/>
        <v>-28896.609717383475</v>
      </c>
      <c r="L818" s="444">
        <f t="shared" ca="1" si="80"/>
        <v>-6964082.9418894164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-6964082.9418894164</v>
      </c>
      <c r="J819" s="444">
        <f t="array" ref="J819">IFERROR(INDEX('Retirement Calculator'!K:K,MATCH('Lorri 401b'!N819,'Retirement Calculator'!A:A,0),0),0)</f>
        <v>20171.771259384055</v>
      </c>
      <c r="K819" s="444">
        <f t="shared" ca="1" si="79"/>
        <v>-29101.061304786668</v>
      </c>
      <c r="L819" s="444">
        <f t="shared" ca="1" si="80"/>
        <v>-7013355.7744535869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-7013355.7744535869</v>
      </c>
      <c r="J820" s="444">
        <f t="array" ref="J820">IFERROR(INDEX('Retirement Calculator'!K:K,MATCH('Lorri 401b'!N820,'Retirement Calculator'!A:A,0),0),0)</f>
        <v>20171.771259384055</v>
      </c>
      <c r="K820" s="444">
        <f t="shared" ca="1" si="79"/>
        <v>-29306.364773804049</v>
      </c>
      <c r="L820" s="444">
        <f t="shared" ca="1" si="80"/>
        <v>-7062833.9104867755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-7062833.9104867755</v>
      </c>
      <c r="J821" s="444">
        <f t="array" ref="J821">IFERROR(INDEX('Retirement Calculator'!K:K,MATCH('Lorri 401b'!N821,'Retirement Calculator'!A:A,0),0),0)</f>
        <v>20171.771259384055</v>
      </c>
      <c r="K821" s="444">
        <f t="shared" ca="1" si="79"/>
        <v>-29512.523673942331</v>
      </c>
      <c r="L821" s="444">
        <f t="shared" ca="1" si="80"/>
        <v>-7112518.205420102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-7112518.205420102</v>
      </c>
      <c r="J822" s="444">
        <f t="array" ref="J822">IFERROR(INDEX('Retirement Calculator'!K:K,MATCH('Lorri 401b'!N822,'Retirement Calculator'!A:A,0),0),0)</f>
        <v>20171.771259384055</v>
      </c>
      <c r="K822" s="444">
        <f t="shared" ca="1" si="79"/>
        <v>-29719.541569497858</v>
      </c>
      <c r="L822" s="444">
        <f t="shared" ca="1" si="80"/>
        <v>-7162409.5182489837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-7162409.5182489837</v>
      </c>
      <c r="J823" s="444">
        <f t="array" ref="J823">IFERROR(INDEX('Retirement Calculator'!K:K,MATCH('Lorri 401b'!N823,'Retirement Calculator'!A:A,0),0),0)</f>
        <v>20171.771259384055</v>
      </c>
      <c r="K823" s="444">
        <f t="shared" ca="1" si="79"/>
        <v>-29927.422039618203</v>
      </c>
      <c r="L823" s="444">
        <f t="shared" ca="1" si="80"/>
        <v>-7212508.7115479857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-7212508.7115479857</v>
      </c>
      <c r="J824" s="444">
        <f t="array" ref="J824">IFERROR(INDEX('Retirement Calculator'!K:K,MATCH('Lorri 401b'!N824,'Retirement Calculator'!A:A,0),0),0)</f>
        <v>20171.771259384055</v>
      </c>
      <c r="K824" s="444">
        <f t="shared" ca="1" si="79"/>
        <v>-30136.16867836404</v>
      </c>
      <c r="L824" s="444">
        <f t="shared" ca="1" si="80"/>
        <v>-7262816.6514857337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-7262816.6514857337</v>
      </c>
      <c r="J825" s="444">
        <f t="array" ref="J825">IFERROR(INDEX('Retirement Calculator'!K:K,MATCH('Lorri 401b'!N825,'Retirement Calculator'!A:A,0),0),0)</f>
        <v>20171.771259384055</v>
      </c>
      <c r="K825" s="444">
        <f t="shared" ca="1" si="79"/>
        <v>-30345.785094771323</v>
      </c>
      <c r="L825" s="444">
        <f t="shared" ca="1" si="80"/>
        <v>-7313334.2078398895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-7313334.2078398895</v>
      </c>
      <c r="J826" s="444">
        <f t="array" ref="J826">IFERROR(INDEX('Retirement Calculator'!K:K,MATCH('Lorri 401b'!N826,'Retirement Calculator'!A:A,0),0),0)</f>
        <v>20171.771259384055</v>
      </c>
      <c r="K826" s="444">
        <f t="shared" ca="1" si="79"/>
        <v>-30556.274912913639</v>
      </c>
      <c r="L826" s="444">
        <f t="shared" ca="1" si="80"/>
        <v>-7364062.254012187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-7364062.254012187</v>
      </c>
      <c r="J827" s="444">
        <f t="array" ref="J827">IFERROR(INDEX('Retirement Calculator'!K:K,MATCH('Lorri 401b'!N827,'Retirement Calculator'!A:A,0),0),0)</f>
        <v>20171.771259384055</v>
      </c>
      <c r="K827" s="444">
        <f t="shared" ca="1" si="79"/>
        <v>-30767.641771964885</v>
      </c>
      <c r="L827" s="444">
        <f t="shared" ca="1" si="80"/>
        <v>-7415001.667043536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-7415001.667043536</v>
      </c>
      <c r="J828" s="444">
        <f t="array" ref="J828">IFERROR(INDEX('Retirement Calculator'!K:K,MATCH('Lorri 401b'!N828,'Retirement Calculator'!A:A,0),0),0)</f>
        <v>20171.771259384055</v>
      </c>
      <c r="K828" s="444">
        <f t="shared" ca="1" si="79"/>
        <v>-30979.889326262164</v>
      </c>
      <c r="L828" s="444">
        <f t="shared" ca="1" si="80"/>
        <v>-7466153.3276291825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-7466153.3276291825</v>
      </c>
      <c r="J829" s="444">
        <f t="array" ref="J829">IFERROR(INDEX('Retirement Calculator'!K:K,MATCH('Lorri 401b'!N829,'Retirement Calculator'!A:A,0),0),0)</f>
        <v>20171.771259384055</v>
      </c>
      <c r="K829" s="444">
        <f t="shared" ca="1" si="79"/>
        <v>-31193.021245369029</v>
      </c>
      <c r="L829" s="444">
        <f t="shared" ca="1" si="80"/>
        <v>-7517518.1201339355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-7517518.1201339355</v>
      </c>
      <c r="J830" s="444">
        <f t="array" ref="J830">IFERROR(INDEX('Retirement Calculator'!K:K,MATCH('Lorri 401b'!N830,'Retirement Calculator'!A:A,0),0),0)</f>
        <v>20171.771259384055</v>
      </c>
      <c r="K830" s="444">
        <f t="shared" ca="1" si="79"/>
        <v>-31407.041214138833</v>
      </c>
      <c r="L830" s="444">
        <f t="shared" ca="1" si="80"/>
        <v>-7569096.9326074589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-7569096.9326074589</v>
      </c>
      <c r="J831" s="444">
        <f t="array" ref="J831">IFERROR(INDEX('Retirement Calculator'!K:K,MATCH('Lorri 401b'!N831,'Retirement Calculator'!A:A,0),0),0)</f>
        <v>20171.771259384055</v>
      </c>
      <c r="K831" s="444">
        <f t="shared" ca="1" si="79"/>
        <v>-31621.952932778513</v>
      </c>
      <c r="L831" s="444">
        <f t="shared" ca="1" si="80"/>
        <v>-7620890.6567996219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-7620890.6567996219</v>
      </c>
      <c r="J832" s="444">
        <f t="array" ref="J832">IFERROR(INDEX('Retirement Calculator'!K:K,MATCH('Lorri 401b'!N832,'Retirement Calculator'!A:A,0),0),0)</f>
        <v>20171.771259384055</v>
      </c>
      <c r="K832" s="444">
        <f t="shared" ca="1" si="79"/>
        <v>-31837.760116912526</v>
      </c>
      <c r="L832" s="444">
        <f t="shared" ca="1" si="80"/>
        <v>-7672900.1881759185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-7672900.1881759185</v>
      </c>
      <c r="J833" s="444">
        <f t="array" ref="J833">IFERROR(INDEX('Retirement Calculator'!K:K,MATCH('Lorri 401b'!N833,'Retirement Calculator'!A:A,0),0),0)</f>
        <v>20171.771259384055</v>
      </c>
      <c r="K833" s="444">
        <f t="shared" ca="1" si="79"/>
        <v>-32054.466497647096</v>
      </c>
      <c r="L833" s="444">
        <f t="shared" ca="1" si="80"/>
        <v>-7725126.4259329494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-7725126.4259329494</v>
      </c>
      <c r="J834" s="444">
        <f t="array" ref="J834">IFERROR(INDEX('Retirement Calculator'!K:K,MATCH('Lorri 401b'!N834,'Retirement Calculator'!A:A,0),0),0)</f>
        <v>20171.771259384055</v>
      </c>
      <c r="K834" s="444">
        <f t="shared" ca="1" si="79"/>
        <v>-32272.075821634724</v>
      </c>
      <c r="L834" s="444">
        <f t="shared" ca="1" si="80"/>
        <v>-7777570.273013968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-7777570.273013968</v>
      </c>
      <c r="J835" s="444">
        <f t="array" ref="J835">IFERROR(INDEX('Retirement Calculator'!K:K,MATCH('Lorri 401b'!N835,'Retirement Calculator'!A:A,0),0),0)</f>
        <v>20171.771259384055</v>
      </c>
      <c r="K835" s="444">
        <f t="shared" ca="1" si="79"/>
        <v>-32490.591851138968</v>
      </c>
      <c r="L835" s="444">
        <f t="shared" ca="1" si="80"/>
        <v>-7830232.6361244908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-7830232.6361244908</v>
      </c>
      <c r="J836" s="444">
        <f t="array" ref="J836">IFERROR(INDEX('Retirement Calculator'!K:K,MATCH('Lorri 401b'!N836,'Retirement Calculator'!A:A,0),0),0)</f>
        <v>20171.771259384055</v>
      </c>
      <c r="K836" s="444">
        <f t="shared" ca="1" si="79"/>
        <v>-32710.018364099484</v>
      </c>
      <c r="L836" s="444">
        <f t="shared" ca="1" si="80"/>
        <v>-7883114.4257479748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-7883114.4257479748</v>
      </c>
      <c r="J837" s="444">
        <f t="array" ref="J837">IFERROR(INDEX('Retirement Calculator'!K:K,MATCH('Lorri 401b'!N837,'Retirement Calculator'!A:A,0),0),0)</f>
        <v>20171.771259384055</v>
      </c>
      <c r="K837" s="444">
        <f t="shared" ca="1" si="79"/>
        <v>-32930.359154197329</v>
      </c>
      <c r="L837" s="444">
        <f t="shared" ca="1" si="80"/>
        <v>-7936216.5561615564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-7936216.5561615564</v>
      </c>
      <c r="J838" s="444">
        <f t="array" ref="J838">IFERROR(INDEX('Retirement Calculator'!K:K,MATCH('Lorri 401b'!N838,'Retirement Calculator'!A:A,0),0),0)</f>
        <v>20171.771259384055</v>
      </c>
      <c r="K838" s="444">
        <f t="shared" ca="1" si="79"/>
        <v>-33151.618030920588</v>
      </c>
      <c r="L838" s="444">
        <f t="shared" ca="1" si="80"/>
        <v>-7989539.9454518612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-7989539.9454518612</v>
      </c>
      <c r="J839" s="444">
        <f t="array" ref="J839">IFERROR(INDEX('Retirement Calculator'!K:K,MATCH('Lorri 401b'!N839,'Retirement Calculator'!A:A,0),0),0)</f>
        <v>20171.771259384055</v>
      </c>
      <c r="K839" s="444">
        <f t="shared" ca="1" si="79"/>
        <v>-33373.798819630189</v>
      </c>
      <c r="L839" s="444">
        <f t="shared" ca="1" si="80"/>
        <v>-8043085.5155308759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-8043085.5155308759</v>
      </c>
      <c r="J840" s="444">
        <f t="array" ref="J840">IFERROR(INDEX('Retirement Calculator'!K:K,MATCH('Lorri 401b'!N840,'Retirement Calculator'!A:A,0),0),0)</f>
        <v>20171.771259384055</v>
      </c>
      <c r="K840" s="444">
        <f t="shared" ca="1" si="79"/>
        <v>-33596.905361626086</v>
      </c>
      <c r="L840" s="444">
        <f t="shared" ca="1" si="80"/>
        <v>-8096854.1921518864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-8096854.1921518864</v>
      </c>
      <c r="J841" s="444">
        <f t="array" ref="J841">IFERROR(INDEX('Retirement Calculator'!K:K,MATCH('Lorri 401b'!N841,'Retirement Calculator'!A:A,0),0),0)</f>
        <v>20171.771259384055</v>
      </c>
      <c r="K841" s="444">
        <f t="shared" ca="1" si="79"/>
        <v>-33820.941514213628</v>
      </c>
      <c r="L841" s="444">
        <f t="shared" ca="1" si="80"/>
        <v>-8150846.9049254842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-8150846.9049254842</v>
      </c>
      <c r="J842" s="444">
        <f t="array" ref="J842">IFERROR(INDEX('Retirement Calculator'!K:K,MATCH('Lorri 401b'!N842,'Retirement Calculator'!A:A,0),0),0)</f>
        <v>20171.771259384055</v>
      </c>
      <c r="K842" s="444">
        <f t="shared" ca="1" si="79"/>
        <v>-34045.911150770284</v>
      </c>
      <c r="L842" s="444">
        <f t="shared" ca="1" si="80"/>
        <v>-8205064.5873356387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-8205064.5873356387</v>
      </c>
      <c r="J843" s="444">
        <f t="array" ref="J843">IFERROR(INDEX('Retirement Calculator'!K:K,MATCH('Lorri 401b'!N843,'Retirement Calculator'!A:A,0),0),0)</f>
        <v>20171.771259384055</v>
      </c>
      <c r="K843" s="444">
        <f t="shared" ca="1" si="79"/>
        <v>-34271.818160812589</v>
      </c>
      <c r="L843" s="444">
        <f t="shared" ca="1" si="80"/>
        <v>-8259508.1767558353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-8259508.1767558353</v>
      </c>
      <c r="J844" s="444">
        <f t="array" ref="J844">IFERROR(INDEX('Retirement Calculator'!K:K,MATCH('Lorri 401b'!N844,'Retirement Calculator'!A:A,0),0),0)</f>
        <v>20171.771259384055</v>
      </c>
      <c r="K844" s="444">
        <f t="shared" ca="1" si="79"/>
        <v>-34498.666450063414</v>
      </c>
      <c r="L844" s="444">
        <f t="shared" ca="1" si="80"/>
        <v>-8314178.6144652832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-8314178.6144652832</v>
      </c>
      <c r="J845" s="444">
        <f t="array" ref="J845">IFERROR(INDEX('Retirement Calculator'!K:K,MATCH('Lorri 401b'!N845,'Retirement Calculator'!A:A,0),0),0)</f>
        <v>20171.771259384055</v>
      </c>
      <c r="K845" s="444">
        <f t="shared" ca="1" si="79"/>
        <v>-34726.459940519446</v>
      </c>
      <c r="L845" s="444">
        <f t="shared" ca="1" si="80"/>
        <v>-8369076.8456651866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-8369076.8456651866</v>
      </c>
      <c r="J846" s="444">
        <f t="array" ref="J846">IFERROR(INDEX('Retirement Calculator'!K:K,MATCH('Lorri 401b'!N846,'Retirement Calculator'!A:A,0),0),0)</f>
        <v>20171.771259384055</v>
      </c>
      <c r="K846" s="444">
        <f t="shared" ca="1" si="79"/>
        <v>-34955.202570519046</v>
      </c>
      <c r="L846" s="444">
        <f t="shared" ca="1" si="80"/>
        <v>-8424203.8194950894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-8424203.8194950894</v>
      </c>
      <c r="J847" s="444">
        <f t="array" ref="J847">IFERROR(INDEX('Retirement Calculator'!K:K,MATCH('Lorri 401b'!N847,'Retirement Calculator'!A:A,0),0),0)</f>
        <v>20171.771259384055</v>
      </c>
      <c r="K847" s="444">
        <f t="shared" ca="1" si="79"/>
        <v>-35184.898294810308</v>
      </c>
      <c r="L847" s="444">
        <f t="shared" ca="1" si="80"/>
        <v>-8479560.4890492838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-8479560.4890492838</v>
      </c>
      <c r="J848" s="444">
        <f t="array" ref="J848">IFERROR(INDEX('Retirement Calculator'!K:K,MATCH('Lorri 401b'!N848,'Retirement Calculator'!A:A,0),0),0)</f>
        <v>20171.771259384055</v>
      </c>
      <c r="K848" s="444">
        <f t="shared" ca="1" si="79"/>
        <v>-35415.551084619452</v>
      </c>
      <c r="L848" s="444">
        <f t="shared" ca="1" si="80"/>
        <v>-8535147.811393287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-8535147.811393287</v>
      </c>
      <c r="J849" s="444">
        <f t="array" ref="J849">IFERROR(INDEX('Retirement Calculator'!K:K,MATCH('Lorri 401b'!N849,'Retirement Calculator'!A:A,0),0),0)</f>
        <v>20171.771259384055</v>
      </c>
      <c r="K849" s="444">
        <f t="shared" ca="1" si="79"/>
        <v>-35647.164927719467</v>
      </c>
      <c r="L849" s="444">
        <f t="shared" ca="1" si="80"/>
        <v>-8590966.7475803904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-8590966.7475803904</v>
      </c>
      <c r="J850" s="444">
        <f t="array" ref="J850">IFERROR(INDEX('Retirement Calculator'!K:K,MATCH('Lorri 401b'!N850,'Retirement Calculator'!A:A,0),0),0)</f>
        <v>20171.771259384055</v>
      </c>
      <c r="K850" s="444">
        <f t="shared" ca="1" si="79"/>
        <v>-35879.743828499064</v>
      </c>
      <c r="L850" s="444">
        <f t="shared" ca="1" si="80"/>
        <v>-8647018.2626682743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-8647018.2626682743</v>
      </c>
      <c r="J851" s="444">
        <f t="array" ref="J851">IFERROR(INDEX('Retirement Calculator'!K:K,MATCH('Lorri 401b'!N851,'Retirement Calculator'!A:A,0),0),0)</f>
        <v>20171.771259384055</v>
      </c>
      <c r="K851" s="444">
        <f t="shared" ca="1" si="79"/>
        <v>-36113.291808031907</v>
      </c>
      <c r="L851" s="444">
        <f t="shared" ca="1" si="80"/>
        <v>-8703303.3257356901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-8703303.3257356901</v>
      </c>
      <c r="J852" s="444">
        <f t="array" ref="J852">IFERROR(INDEX('Retirement Calculator'!K:K,MATCH('Lorri 401b'!N852,'Retirement Calculator'!A:A,0),0),0)</f>
        <v>20171.771259384055</v>
      </c>
      <c r="K852" s="444">
        <f t="shared" ca="1" si="79"/>
        <v>-36347.812904146143</v>
      </c>
      <c r="L852" s="444">
        <f t="shared" ca="1" si="80"/>
        <v>-8759822.9098992199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-8759822.9098992199</v>
      </c>
      <c r="J853" s="444">
        <f t="array" ref="J853">IFERROR(INDEX('Retirement Calculator'!K:K,MATCH('Lorri 401b'!N853,'Retirement Calculator'!A:A,0),0),0)</f>
        <v>20171.771259384055</v>
      </c>
      <c r="K853" s="444">
        <f t="shared" ca="1" si="79"/>
        <v>-36583.311171494184</v>
      </c>
      <c r="L853" s="444">
        <f t="shared" ca="1" si="80"/>
        <v>-8816577.9923300985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-8816577.9923300985</v>
      </c>
      <c r="J854" s="444">
        <f t="array" ref="J854">IFERROR(INDEX('Retirement Calculator'!K:K,MATCH('Lorri 401b'!N854,'Retirement Calculator'!A:A,0),0),0)</f>
        <v>20171.771259384055</v>
      </c>
      <c r="K854" s="444">
        <f t="shared" ca="1" si="79"/>
        <v>-36819.790681622842</v>
      </c>
      <c r="L854" s="444">
        <f t="shared" ca="1" si="80"/>
        <v>-8873569.5542711057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-8873569.5542711057</v>
      </c>
      <c r="J855" s="444">
        <f t="array" ref="J855">IFERROR(INDEX('Retirement Calculator'!K:K,MATCH('Lorri 401b'!N855,'Retirement Calculator'!A:A,0),0),0)</f>
        <v>20171.771259384055</v>
      </c>
      <c r="K855" s="444">
        <f t="shared" ca="1" si="79"/>
        <v>-37057.255523043706</v>
      </c>
      <c r="L855" s="444">
        <f t="shared" ca="1" si="80"/>
        <v>-8930798.5810535345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-8930798.5810535345</v>
      </c>
      <c r="J856" s="444">
        <f t="array" ref="J856">IFERROR(INDEX('Retirement Calculator'!K:K,MATCH('Lorri 401b'!N856,'Retirement Calculator'!A:A,0),0),0)</f>
        <v>20171.771259384055</v>
      </c>
      <c r="K856" s="444">
        <f t="shared" ca="1" si="79"/>
        <v>-37295.709801303827</v>
      </c>
      <c r="L856" s="444">
        <f t="shared" ca="1" si="80"/>
        <v>-8988266.062114222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-8988266.062114222</v>
      </c>
      <c r="J857" s="444">
        <f t="array" ref="J857">IFERROR(INDEX('Retirement Calculator'!K:K,MATCH('Lorri 401b'!N857,'Retirement Calculator'!A:A,0),0),0)</f>
        <v>20171.771259384055</v>
      </c>
      <c r="K857" s="444">
        <f t="shared" ca="1" si="79"/>
        <v>-37535.157639056692</v>
      </c>
      <c r="L857" s="444">
        <f t="shared" ca="1" si="80"/>
        <v>-9045972.9910126626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-9045972.9910126626</v>
      </c>
      <c r="J858" s="444">
        <f t="array" ref="J858">IFERROR(INDEX('Retirement Calculator'!K:K,MATCH('Lorri 401b'!N858,'Retirement Calculator'!A:A,0),0),0)</f>
        <v>20171.771259384055</v>
      </c>
      <c r="K858" s="444">
        <f t="shared" ca="1" si="79"/>
        <v>-37775.603176133525</v>
      </c>
      <c r="L858" s="444">
        <f t="shared" ca="1" si="80"/>
        <v>-9103920.3654481806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-9103920.3654481806</v>
      </c>
      <c r="J859" s="444">
        <f t="array" ref="J859">IFERROR(INDEX('Retirement Calculator'!K:K,MATCH('Lorri 401b'!N859,'Retirement Calculator'!A:A,0),0),0)</f>
        <v>20171.771259384055</v>
      </c>
      <c r="K859" s="444">
        <f t="shared" ca="1" si="79"/>
        <v>-38017.050569614854</v>
      </c>
      <c r="L859" s="444">
        <f t="shared" ca="1" si="80"/>
        <v>-9162109.1872771792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-9162109.1872771792</v>
      </c>
      <c r="J860" s="444">
        <f t="array" ref="J860">IFERROR(INDEX('Retirement Calculator'!K:K,MATCH('Lorri 401b'!N860,'Retirement Calculator'!A:A,0),0),0)</f>
        <v>20171.771259384055</v>
      </c>
      <c r="K860" s="444">
        <f t="shared" ca="1" si="79"/>
        <v>-38259.503993902348</v>
      </c>
      <c r="L860" s="444">
        <f t="shared" ca="1" si="80"/>
        <v>-9220540.4625304658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-9220540.4625304658</v>
      </c>
      <c r="J861" s="444">
        <f t="array" ref="J861">IFERROR(INDEX('Retirement Calculator'!K:K,MATCH('Lorri 401b'!N861,'Retirement Calculator'!A:A,0),0),0)</f>
        <v>20171.771259384055</v>
      </c>
      <c r="K861" s="444">
        <f t="shared" ca="1" si="79"/>
        <v>-38502.967640791045</v>
      </c>
      <c r="L861" s="444">
        <f t="shared" ca="1" si="80"/>
        <v>-9279215.2014306411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-9279215.2014306411</v>
      </c>
      <c r="J862" s="444">
        <f t="array" ref="J862">IFERROR(INDEX('Retirement Calculator'!K:K,MATCH('Lorri 401b'!N862,'Retirement Calculator'!A:A,0),0),0)</f>
        <v>20171.771259384055</v>
      </c>
      <c r="K862" s="444">
        <f t="shared" ca="1" si="79"/>
        <v>-38747.445719541771</v>
      </c>
      <c r="L862" s="444">
        <f t="shared" ca="1" si="80"/>
        <v>-9338134.4184095673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-9338134.4184095673</v>
      </c>
      <c r="J863" s="444">
        <f t="array" ref="J863">IFERROR(INDEX('Retirement Calculator'!K:K,MATCH('Lorri 401b'!N863,'Retirement Calculator'!A:A,0),0),0)</f>
        <v>20171.771259384055</v>
      </c>
      <c r="K863" s="444">
        <f t="shared" ca="1" si="79"/>
        <v>-38992.942456953962</v>
      </c>
      <c r="L863" s="444">
        <f t="shared" ca="1" si="80"/>
        <v>-9397299.1321259048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-9397299.1321259048</v>
      </c>
      <c r="J864" s="444">
        <f t="array" ref="J864">IFERROR(INDEX('Retirement Calculator'!K:K,MATCH('Lorri 401b'!N864,'Retirement Calculator'!A:A,0),0),0)</f>
        <v>20171.771259384055</v>
      </c>
      <c r="K864" s="444">
        <f t="shared" ca="1" si="79"/>
        <v>-39239.462097438707</v>
      </c>
      <c r="L864" s="444">
        <f t="shared" ca="1" si="80"/>
        <v>-9456710.3654827271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-9456710.3654827271</v>
      </c>
      <c r="J865" s="444">
        <f t="array" ref="J865">IFERROR(INDEX('Retirement Calculator'!K:K,MATCH('Lorri 401b'!N865,'Retirement Calculator'!A:A,0),0),0)</f>
        <v>20171.771259384055</v>
      </c>
      <c r="K865" s="444">
        <f t="shared" ca="1" si="79"/>
        <v>-39487.00890309213</v>
      </c>
      <c r="L865" s="444">
        <f t="shared" ca="1" si="80"/>
        <v>-9516369.1456452031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-9516369.1456452031</v>
      </c>
      <c r="J866" s="444">
        <f t="array" ref="J866">IFERROR(INDEX('Retirement Calculator'!K:K,MATCH('Lorri 401b'!N866,'Retirement Calculator'!A:A,0),0),0)</f>
        <v>20171.771259384055</v>
      </c>
      <c r="K866" s="444">
        <f t="shared" ca="1" si="79"/>
        <v>-39735.587153769113</v>
      </c>
      <c r="L866" s="444">
        <f t="shared" ca="1" si="80"/>
        <v>-9576276.5040583573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-9576276.5040583573</v>
      </c>
      <c r="J867" s="444">
        <f t="array" ref="J867">IFERROR(INDEX('Retirement Calculator'!K:K,MATCH('Lorri 401b'!N867,'Retirement Calculator'!A:A,0),0),0)</f>
        <v>20171.771259384055</v>
      </c>
      <c r="K867" s="444">
        <f t="shared" ca="1" si="79"/>
        <v>-39985.201147157255</v>
      </c>
      <c r="L867" s="444">
        <f t="shared" ca="1" si="80"/>
        <v>-9636433.4764648993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-9636433.4764648993</v>
      </c>
      <c r="J868" s="444">
        <f t="array" ref="J868">IFERROR(INDEX('Retirement Calculator'!K:K,MATCH('Lorri 401b'!N868,'Retirement Calculator'!A:A,0),0),0)</f>
        <v>20171.771259384055</v>
      </c>
      <c r="K868" s="444">
        <f t="shared" ca="1" si="79"/>
        <v>-40235.855198851183</v>
      </c>
      <c r="L868" s="444">
        <f t="shared" ca="1" si="80"/>
        <v>-9696841.1029231343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-9696841.1029231343</v>
      </c>
      <c r="J869" s="444">
        <f t="array" ref="J869">IFERROR(INDEX('Retirement Calculator'!K:K,MATCH('Lorri 401b'!N869,'Retirement Calculator'!A:A,0),0),0)</f>
        <v>20171.771259384055</v>
      </c>
      <c r="K869" s="444">
        <f t="shared" ca="1" si="79"/>
        <v>-40487.553642427163</v>
      </c>
      <c r="L869" s="444">
        <f t="shared" ca="1" si="80"/>
        <v>-9757500.4278249461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-9757500.4278249461</v>
      </c>
      <c r="J870" s="444">
        <f t="array" ref="J870">IFERROR(INDEX('Retirement Calculator'!K:K,MATCH('Lorri 401b'!N870,'Retirement Calculator'!A:A,0),0),0)</f>
        <v>20171.771259384055</v>
      </c>
      <c r="K870" s="444">
        <f t="shared" ca="1" si="79"/>
        <v>-40740.300829518041</v>
      </c>
      <c r="L870" s="444">
        <f t="shared" ca="1" si="80"/>
        <v>-9818412.4999138489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-9818412.4999138489</v>
      </c>
      <c r="J871" s="444">
        <f t="array" ref="J871">IFERROR(INDEX('Retirement Calculator'!K:K,MATCH('Lorri 401b'!N871,'Retirement Calculator'!A:A,0),0),0)</f>
        <v>20171.771259384055</v>
      </c>
      <c r="K871" s="444">
        <f t="shared" ca="1" si="79"/>
        <v>-40994.10112988847</v>
      </c>
      <c r="L871" s="444">
        <f t="shared" ca="1" si="80"/>
        <v>-9879578.3723031208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-9879578.3723031208</v>
      </c>
      <c r="J872" s="444">
        <f t="array" ref="J872">IFERROR(INDEX('Retirement Calculator'!K:K,MATCH('Lorri 401b'!N872,'Retirement Calculator'!A:A,0),0),0)</f>
        <v>20171.771259384055</v>
      </c>
      <c r="K872" s="444">
        <f t="shared" ca="1" si="79"/>
        <v>-41248.958931510439</v>
      </c>
      <c r="L872" s="444">
        <f t="shared" ca="1" si="80"/>
        <v>-9940999.1024940163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-9940999.1024940163</v>
      </c>
      <c r="J873" s="444">
        <f t="array" ref="J873">IFERROR(INDEX('Retirement Calculator'!K:K,MATCH('Lorri 401b'!N873,'Retirement Calculator'!A:A,0),0),0)</f>
        <v>20171.771259384055</v>
      </c>
      <c r="K873" s="444">
        <f t="shared" ca="1" si="79"/>
        <v>-41504.878640639166</v>
      </c>
      <c r="L873" s="444">
        <f t="shared" ca="1" si="80"/>
        <v>-10002675.752394039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-10002675.752394039</v>
      </c>
      <c r="J874" s="444">
        <f t="array" ref="J874">IFERROR(INDEX('Retirement Calculator'!K:K,MATCH('Lorri 401b'!N874,'Retirement Calculator'!A:A,0),0),0)</f>
        <v>20171.771259384055</v>
      </c>
      <c r="K874" s="444">
        <f t="shared" ca="1" si="79"/>
        <v>-41761.864681889267</v>
      </c>
      <c r="L874" s="444">
        <f t="shared" ca="1" si="80"/>
        <v>-10064609.388335312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-10064609.388335312</v>
      </c>
      <c r="J875" s="444">
        <f t="array" ref="J875">IFERROR(INDEX('Retirement Calculator'!K:K,MATCH('Lorri 401b'!N875,'Retirement Calculator'!A:A,0),0),0)</f>
        <v>20171.771259384055</v>
      </c>
      <c r="K875" s="444">
        <f t="shared" ca="1" si="79"/>
        <v>-42019.921498311232</v>
      </c>
      <c r="L875" s="444">
        <f t="shared" ca="1" si="80"/>
        <v>-10126801.081093008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-10126801.081093008</v>
      </c>
      <c r="J876" s="444">
        <f t="array" ref="J876">IFERROR(INDEX('Retirement Calculator'!K:K,MATCH('Lorri 401b'!N876,'Retirement Calculator'!A:A,0),0),0)</f>
        <v>20171.771259384055</v>
      </c>
      <c r="K876" s="444">
        <f t="shared" ca="1" si="79"/>
        <v>-42279.0535514683</v>
      </c>
      <c r="L876" s="444">
        <f t="shared" ca="1" si="80"/>
        <v>-10189251.905903861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-10189251.905903861</v>
      </c>
      <c r="J877" s="444">
        <f t="array" ref="J877">IFERROR(INDEX('Retirement Calculator'!K:K,MATCH('Lorri 401b'!N877,'Retirement Calculator'!A:A,0),0),0)</f>
        <v>20171.771259384055</v>
      </c>
      <c r="K877" s="444">
        <f t="shared" ca="1" si="79"/>
        <v>-42539.265321513521</v>
      </c>
      <c r="L877" s="444">
        <f t="shared" ca="1" si="80"/>
        <v>-10251962.942484759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-10251962.942484759</v>
      </c>
      <c r="J878" s="444">
        <f t="array" ref="J878">IFERROR(INDEX('Retirement Calculator'!K:K,MATCH('Lorri 401b'!N878,'Retirement Calculator'!A:A,0),0),0)</f>
        <v>20171.771259384055</v>
      </c>
      <c r="K878" s="444">
        <f t="shared" ca="1" si="79"/>
        <v>-42800.561307267264</v>
      </c>
      <c r="L878" s="444">
        <f t="shared" ca="1" si="80"/>
        <v>-10314935.275051409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-10314935.275051409</v>
      </c>
      <c r="J879" s="444">
        <f t="array" ref="J879">IFERROR(INDEX('Retirement Calculator'!K:K,MATCH('Lorri 401b'!N879,'Retirement Calculator'!A:A,0),0),0)</f>
        <v>20171.771259384055</v>
      </c>
      <c r="K879" s="444">
        <f t="shared" ca="1" si="79"/>
        <v>-43062.946026294972</v>
      </c>
      <c r="L879" s="444">
        <f t="shared" ca="1" si="80"/>
        <v>-10378169.992337089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-10378169.992337089</v>
      </c>
      <c r="J880" s="444">
        <f t="array" ref="J880">IFERROR(INDEX('Retirement Calculator'!K:K,MATCH('Lorri 401b'!N880,'Retirement Calculator'!A:A,0),0),0)</f>
        <v>20171.771259384055</v>
      </c>
      <c r="K880" s="444">
        <f t="shared" ca="1" si="79"/>
        <v>-43326.424014985307</v>
      </c>
      <c r="L880" s="444">
        <f t="shared" ca="1" si="80"/>
        <v>-10441668.187611459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-10441668.187611459</v>
      </c>
      <c r="J881" s="444">
        <f t="array" ref="J881">IFERROR(INDEX('Retirement Calculator'!K:K,MATCH('Lorri 401b'!N881,'Retirement Calculator'!A:A,0),0),0)</f>
        <v>20171.771259384055</v>
      </c>
      <c r="K881" s="444">
        <f t="shared" ca="1" si="79"/>
        <v>-43590.999828628512</v>
      </c>
      <c r="L881" s="444">
        <f t="shared" ca="1" si="80"/>
        <v>-10505430.958699472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-10505430.958699472</v>
      </c>
      <c r="J882" s="444">
        <f t="array" ref="J882">IFERROR(INDEX('Retirement Calculator'!K:K,MATCH('Lorri 401b'!N882,'Retirement Calculator'!A:A,0),0),0)</f>
        <v>20171.771259384055</v>
      </c>
      <c r="K882" s="444">
        <f t="shared" ca="1" si="79"/>
        <v>-43856.678041495237</v>
      </c>
      <c r="L882" s="444">
        <f t="shared" ca="1" si="80"/>
        <v>-10569459.408000352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-10569459.408000352</v>
      </c>
      <c r="J883" s="444">
        <f t="array" ref="J883">IFERROR(INDEX('Retirement Calculator'!K:K,MATCH('Lorri 401b'!N883,'Retirement Calculator'!A:A,0),0),0)</f>
        <v>20171.771259384055</v>
      </c>
      <c r="K883" s="444">
        <f t="shared" ca="1" si="79"/>
        <v>-44123.463246915569</v>
      </c>
      <c r="L883" s="444">
        <f t="shared" ca="1" si="80"/>
        <v>-10633754.642506652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-10633754.642506652</v>
      </c>
      <c r="J884" s="444">
        <f t="array" ref="J884">IFERROR(INDEX('Retirement Calculator'!K:K,MATCH('Lorri 401b'!N884,'Retirement Calculator'!A:A,0),0),0)</f>
        <v>20171.771259384055</v>
      </c>
      <c r="K884" s="444">
        <f t="shared" ca="1" si="79"/>
        <v>-44391.360057358484</v>
      </c>
      <c r="L884" s="444">
        <f t="shared" ca="1" si="80"/>
        <v>-10698317.773823394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-10698317.773823394</v>
      </c>
      <c r="J885" s="444">
        <f t="array" ref="J885">IFERROR(INDEX('Retirement Calculator'!K:K,MATCH('Lorri 401b'!N885,'Retirement Calculator'!A:A,0),0),0)</f>
        <v>20171.771259384055</v>
      </c>
      <c r="K885" s="444">
        <f t="shared" ca="1" si="79"/>
        <v>-44660.373104511571</v>
      </c>
      <c r="L885" s="444">
        <f t="shared" ca="1" si="80"/>
        <v>-10763149.918187289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-10763149.918187289</v>
      </c>
      <c r="J886" s="444">
        <f t="array" ref="J886">IFERROR(INDEX('Retirement Calculator'!K:K,MATCH('Lorri 401b'!N886,'Retirement Calculator'!A:A,0),0),0)</f>
        <v>20171.771259384055</v>
      </c>
      <c r="K886" s="444">
        <f t="shared" ca="1" si="79"/>
        <v>-44930.507039361139</v>
      </c>
      <c r="L886" s="444">
        <f t="shared" ca="1" si="80"/>
        <v>-10828252.196486033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-10828252.196486033</v>
      </c>
      <c r="J887" s="444">
        <f t="array" ref="J887">IFERROR(INDEX('Retirement Calculator'!K:K,MATCH('Lorri 401b'!N887,'Retirement Calculator'!A:A,0),0),0)</f>
        <v>20171.771259384055</v>
      </c>
      <c r="K887" s="444">
        <f t="shared" ca="1" si="79"/>
        <v>-45201.766532272573</v>
      </c>
      <c r="L887" s="444">
        <f t="shared" ca="1" si="80"/>
        <v>-10893625.73427769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-10893625.73427769</v>
      </c>
      <c r="J888" s="444">
        <f t="array" ref="J888">IFERROR(INDEX('Retirement Calculator'!K:K,MATCH('Lorri 401b'!N888,'Retirement Calculator'!A:A,0),0),0)</f>
        <v>20171.771259384055</v>
      </c>
      <c r="K888" s="444">
        <f t="shared" ca="1" si="79"/>
        <v>-45474.156273071145</v>
      </c>
      <c r="L888" s="444">
        <f t="shared" ca="1" si="80"/>
        <v>-10959271.661810145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-10959271.661810145</v>
      </c>
      <c r="J889" s="444">
        <f t="array" ref="J889">IFERROR(INDEX('Retirement Calculator'!K:K,MATCH('Lorri 401b'!N889,'Retirement Calculator'!A:A,0),0),0)</f>
        <v>20171.771259384055</v>
      </c>
      <c r="K889" s="444">
        <f t="shared" ca="1" si="79"/>
        <v>-45747.680971123038</v>
      </c>
      <c r="L889" s="444">
        <f t="shared" ca="1" si="80"/>
        <v>-11025191.114040652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-11025191.114040652</v>
      </c>
      <c r="J890" s="444">
        <f t="array" ref="J890">IFERROR(INDEX('Retirement Calculator'!K:K,MATCH('Lorri 401b'!N890,'Retirement Calculator'!A:A,0),0),0)</f>
        <v>20171.771259384055</v>
      </c>
      <c r="K890" s="444">
        <f t="shared" ca="1" si="79"/>
        <v>-46022.345355416815</v>
      </c>
      <c r="L890" s="444">
        <f t="shared" ca="1" si="80"/>
        <v>-11091385.230655454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-11091385.230655454</v>
      </c>
      <c r="J891" s="444">
        <f t="array" ref="J891">IFERROR(INDEX('Retirement Calculator'!K:K,MATCH('Lorri 401b'!N891,'Retirement Calculator'!A:A,0),0),0)</f>
        <v>20171.771259384055</v>
      </c>
      <c r="K891" s="444">
        <f t="shared" ca="1" si="79"/>
        <v>-46298.154174645162</v>
      </c>
      <c r="L891" s="444">
        <f t="shared" ca="1" si="80"/>
        <v>-11157855.156089483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-11157855.156089483</v>
      </c>
      <c r="J892" s="444">
        <f t="array" ref="J892">IFERROR(INDEX('Retirement Calculator'!K:K,MATCH('Lorri 401b'!N892,'Retirement Calculator'!A:A,0),0),0)</f>
        <v>20171.771259384055</v>
      </c>
      <c r="K892" s="444">
        <f t="shared" ca="1" si="79"/>
        <v>-46575.112197286944</v>
      </c>
      <c r="L892" s="444">
        <f t="shared" ca="1" si="80"/>
        <v>-11224602.039546154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-11224602.039546154</v>
      </c>
      <c r="J893" s="444">
        <f t="array" ref="J893">IFERROR(INDEX('Retirement Calculator'!K:K,MATCH('Lorri 401b'!N893,'Retirement Calculator'!A:A,0),0),0)</f>
        <v>20171.771259384055</v>
      </c>
      <c r="K893" s="444">
        <f t="shared" ca="1" si="79"/>
        <v>-46853.224211689747</v>
      </c>
      <c r="L893" s="444">
        <f t="shared" ca="1" si="80"/>
        <v>-11291627.035017228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-11291627.035017228</v>
      </c>
      <c r="J894" s="444">
        <f t="array" ref="J894">IFERROR(INDEX('Retirement Calculator'!K:K,MATCH('Lorri 401b'!N894,'Retirement Calculator'!A:A,0),0),0)</f>
        <v>20171.771259384055</v>
      </c>
      <c r="K894" s="444">
        <f t="shared" ca="1" si="79"/>
        <v>-47132.495026152552</v>
      </c>
      <c r="L894" s="444">
        <f t="shared" ca="1" si="80"/>
        <v>-11358931.301302765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-11358931.301302765</v>
      </c>
      <c r="J895" s="444">
        <f t="array" ref="J895">IFERROR(INDEX('Retirement Calculator'!K:K,MATCH('Lorri 401b'!N895,'Retirement Calculator'!A:A,0),0),0)</f>
        <v>20171.771259384055</v>
      </c>
      <c r="K895" s="444">
        <f t="shared" ca="1" si="79"/>
        <v>-47412.929469008952</v>
      </c>
      <c r="L895" s="444">
        <f t="shared" ca="1" si="80"/>
        <v>-11426516.002031159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-11426516.002031159</v>
      </c>
      <c r="J896" s="444">
        <f t="array" ref="J896">IFERROR(INDEX('Retirement Calculator'!K:K,MATCH('Lorri 401b'!N896,'Retirement Calculator'!A:A,0),0),0)</f>
        <v>20171.771259384055</v>
      </c>
      <c r="K896" s="444">
        <f t="shared" ca="1" si="79"/>
        <v>-47694.532388710591</v>
      </c>
      <c r="L896" s="444">
        <f t="shared" ca="1" si="80"/>
        <v>-11494382.305679254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-11494382.305679254</v>
      </c>
      <c r="J897" s="444">
        <f t="array" ref="J897">IFERROR(INDEX('Retirement Calculator'!K:K,MATCH('Lorri 401b'!N897,'Retirement Calculator'!A:A,0),0),0)</f>
        <v>20171.771259384055</v>
      </c>
      <c r="K897" s="444">
        <f t="shared" ca="1" si="79"/>
        <v>-47977.308653910994</v>
      </c>
      <c r="L897" s="444">
        <f t="shared" ca="1" si="80"/>
        <v>-11562531.38559255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-11562531.38559255</v>
      </c>
      <c r="J898" s="444">
        <f t="array" ref="J898">IFERROR(INDEX('Retirement Calculator'!K:K,MATCH('Lorri 401b'!N898,'Retirement Calculator'!A:A,0),0),0)</f>
        <v>20171.771259384055</v>
      </c>
      <c r="K898" s="444">
        <f t="shared" ca="1" si="79"/>
        <v>-48261.263153549728</v>
      </c>
      <c r="L898" s="444">
        <f t="shared" ca="1" si="80"/>
        <v>-11630964.420005484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-11630964.420005484</v>
      </c>
      <c r="J899" s="444">
        <f t="array" ref="J899">IFERROR(INDEX('Retirement Calculator'!K:K,MATCH('Lorri 401b'!N899,'Retirement Calculator'!A:A,0),0),0)</f>
        <v>20171.771259384055</v>
      </c>
      <c r="K899" s="444">
        <f t="shared" ca="1" si="79"/>
        <v>-48546.400796936949</v>
      </c>
      <c r="L899" s="444">
        <f t="shared" ca="1" si="80"/>
        <v>-11699682.592061805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-11699682.592061805</v>
      </c>
      <c r="J900" s="444">
        <f t="array" ref="J900">IFERROR(INDEX('Retirement Calculator'!K:K,MATCH('Lorri 401b'!N900,'Retirement Calculator'!A:A,0),0),0)</f>
        <v>20171.771259384055</v>
      </c>
      <c r="K900" s="444">
        <f t="shared" ca="1" si="79"/>
        <v>-48832.726513838286</v>
      </c>
      <c r="L900" s="444">
        <f t="shared" ca="1" si="80"/>
        <v>-11768687.089835027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-11768687.089835027</v>
      </c>
      <c r="J901" s="444">
        <f t="array" ref="J901">IFERROR(INDEX('Retirement Calculator'!K:K,MATCH('Lorri 401b'!N901,'Retirement Calculator'!A:A,0),0),0)</f>
        <v>20171.771259384055</v>
      </c>
      <c r="K901" s="444">
        <f t="shared" ca="1" si="79"/>
        <v>-49120.245254560046</v>
      </c>
      <c r="L901" s="444">
        <f t="shared" ca="1" si="80"/>
        <v>-11837979.106348971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-11837979.106348971</v>
      </c>
      <c r="J902" s="444">
        <f t="array" ref="J902">IFERROR(INDEX('Retirement Calculator'!K:K,MATCH('Lorri 401b'!N902,'Retirement Calculator'!A:A,0),0),0)</f>
        <v>20171.771259384055</v>
      </c>
      <c r="K902" s="444">
        <f t="shared" ca="1" si="79"/>
        <v>-49408.961990034812</v>
      </c>
      <c r="L902" s="444">
        <f t="shared" ca="1" si="80"/>
        <v>-11907559.839598389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-11907559.839598389</v>
      </c>
      <c r="J903" s="444">
        <f t="array" ref="J903">IFERROR(INDEX('Retirement Calculator'!K:K,MATCH('Lorri 401b'!N903,'Retirement Calculator'!A:A,0),0),0)</f>
        <v>20171.771259384055</v>
      </c>
      <c r="K903" s="444">
        <f t="shared" ca="1" si="79"/>
        <v>-49698.881711907386</v>
      </c>
      <c r="L903" s="444">
        <f t="shared" ca="1" si="80"/>
        <v>-11977430.492569681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-11977430.492569681</v>
      </c>
      <c r="J904" s="444">
        <f t="array" ref="J904">IFERROR(INDEX('Retirement Calculator'!K:K,MATCH('Lorri 401b'!N904,'Retirement Calculator'!A:A,0),0),0)</f>
        <v>20171.771259384055</v>
      </c>
      <c r="K904" s="444">
        <f t="shared" ca="1" si="79"/>
        <v>-49990.009432621104</v>
      </c>
      <c r="L904" s="444">
        <f t="shared" ca="1" si="80"/>
        <v>-12047592.273261687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-12047592.273261687</v>
      </c>
      <c r="J905" s="444">
        <f t="array" ref="J905">IFERROR(INDEX('Retirement Calculator'!K:K,MATCH('Lorri 401b'!N905,'Retirement Calculator'!A:A,0),0),0)</f>
        <v>20171.771259384055</v>
      </c>
      <c r="K905" s="444">
        <f t="shared" ca="1" si="79"/>
        <v>-50282.35018550446</v>
      </c>
      <c r="L905" s="444">
        <f t="shared" ca="1" si="80"/>
        <v>-12118046.394706575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-12118046.394706575</v>
      </c>
      <c r="J906" s="444">
        <f t="array" ref="J906">IFERROR(INDEX('Retirement Calculator'!K:K,MATCH('Lorri 401b'!N906,'Retirement Calculator'!A:A,0),0),0)</f>
        <v>20171.771259384055</v>
      </c>
      <c r="K906" s="444">
        <f t="shared" ca="1" si="79"/>
        <v>-50575.909024858163</v>
      </c>
      <c r="L906" s="444">
        <f t="shared" ca="1" si="80"/>
        <v>-12188794.074990818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-12188794.074990818</v>
      </c>
      <c r="J907" s="444">
        <f t="array" ref="J907">IFERROR(INDEX('Retirement Calculator'!K:K,MATCH('Lorri 401b'!N907,'Retirement Calculator'!A:A,0),0),0)</f>
        <v>20171.771259384055</v>
      </c>
      <c r="K907" s="444">
        <f t="shared" ca="1" si="79"/>
        <v>-50870.691026042507</v>
      </c>
      <c r="L907" s="444">
        <f t="shared" ca="1" si="80"/>
        <v>-12259836.537276246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-12259836.537276246</v>
      </c>
      <c r="J908" s="444">
        <f t="array" ref="J908">IFERROR(INDEX('Retirement Calculator'!K:K,MATCH('Lorri 401b'!N908,'Retirement Calculator'!A:A,0),0),0)</f>
        <v>20171.771259384055</v>
      </c>
      <c r="K908" s="444">
        <f t="shared" ca="1" si="79"/>
        <v>-51166.701285565126</v>
      </c>
      <c r="L908" s="444">
        <f t="shared" ca="1" si="80"/>
        <v>-12331175.009821195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-12331175.009821195</v>
      </c>
      <c r="J909" s="444">
        <f t="array" ref="J909">IFERROR(INDEX('Retirement Calculator'!K:K,MATCH('Lorri 401b'!N909,'Retirement Calculator'!A:A,0),0),0)</f>
        <v>20171.771259384055</v>
      </c>
      <c r="K909" s="444">
        <f t="shared" ca="1" si="79"/>
        <v>-51463.944921169081</v>
      </c>
      <c r="L909" s="444">
        <f t="shared" ca="1" si="80"/>
        <v>-12402810.726001749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-12402810.726001749</v>
      </c>
      <c r="J910" s="444">
        <f t="array" ref="J910">IFERROR(INDEX('Retirement Calculator'!K:K,MATCH('Lorri 401b'!N910,'Retirement Calculator'!A:A,0),0),0)</f>
        <v>20171.771259384055</v>
      </c>
      <c r="K910" s="444">
        <f t="shared" ca="1" si="79"/>
        <v>-51762.427071921389</v>
      </c>
      <c r="L910" s="444">
        <f t="shared" ca="1" si="80"/>
        <v>-12474744.924333055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-12474744.924333055</v>
      </c>
      <c r="J911" s="444">
        <f t="array" ref="J911">IFERROR(INDEX('Retirement Calculator'!K:K,MATCH('Lorri 401b'!N911,'Retirement Calculator'!A:A,0),0),0)</f>
        <v>20171.771259384055</v>
      </c>
      <c r="K911" s="444">
        <f t="shared" ca="1" si="79"/>
        <v>-52062.152898301829</v>
      </c>
      <c r="L911" s="444">
        <f t="shared" ca="1" si="80"/>
        <v>-12546978.848490741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-12546978.848490741</v>
      </c>
      <c r="J912" s="444">
        <f t="array" ref="J912">IFERROR(INDEX('Retirement Calculator'!K:K,MATCH('Lorri 401b'!N912,'Retirement Calculator'!A:A,0),0),0)</f>
        <v>20171.771259384055</v>
      </c>
      <c r="K912" s="444">
        <f t="shared" ca="1" si="79"/>
        <v>-52363.127582292189</v>
      </c>
      <c r="L912" s="444">
        <f t="shared" ca="1" si="80"/>
        <v>-12619513.747332418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-12619513.747332418</v>
      </c>
      <c r="J913" s="444">
        <f t="array" ref="J913">IFERROR(INDEX('Retirement Calculator'!K:K,MATCH('Lorri 401b'!N913,'Retirement Calculator'!A:A,0),0),0)</f>
        <v>20171.771259384055</v>
      </c>
      <c r="K913" s="444">
        <f t="shared" ca="1" si="79"/>
        <v>-52665.356327465845</v>
      </c>
      <c r="L913" s="444">
        <f t="shared" ca="1" si="80"/>
        <v>-12692350.874919269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-12692350.874919269</v>
      </c>
      <c r="J914" s="444">
        <f t="array" ref="J914">IFERROR(INDEX('Retirement Calculator'!K:K,MATCH('Lorri 401b'!N914,'Retirement Calculator'!A:A,0),0),0)</f>
        <v>20171.771259384055</v>
      </c>
      <c r="K914" s="444">
        <f t="shared" ca="1" si="79"/>
        <v>-52968.844359077724</v>
      </c>
      <c r="L914" s="444">
        <f t="shared" ca="1" si="80"/>
        <v>-12765491.490537731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-12765491.490537731</v>
      </c>
      <c r="J915" s="444">
        <f t="array" ref="J915">IFERROR(INDEX('Retirement Calculator'!K:K,MATCH('Lorri 401b'!N915,'Retirement Calculator'!A:A,0),0),0)</f>
        <v>20171.771259384055</v>
      </c>
      <c r="K915" s="444">
        <f t="shared" ca="1" si="79"/>
        <v>-53273.596924154648</v>
      </c>
      <c r="L915" s="444">
        <f t="shared" ca="1" si="80"/>
        <v>-12838936.858721269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-12838936.858721269</v>
      </c>
      <c r="J916" s="444">
        <f t="array" ref="J916">IFERROR(INDEX('Retirement Calculator'!K:K,MATCH('Lorri 401b'!N916,'Retirement Calculator'!A:A,0),0),0)</f>
        <v>20171.771259384055</v>
      </c>
      <c r="K916" s="444">
        <f t="shared" ca="1" si="79"/>
        <v>-53579.619291586052</v>
      </c>
      <c r="L916" s="444">
        <f t="shared" ca="1" si="80"/>
        <v>-12912688.24927224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-12912688.24927224</v>
      </c>
      <c r="J917" s="444">
        <f t="array" ref="J917">IFERROR(INDEX('Retirement Calculator'!K:K,MATCH('Lorri 401b'!N917,'Retirement Calculator'!A:A,0),0),0)</f>
        <v>20171.771259384055</v>
      </c>
      <c r="K917" s="444">
        <f t="shared" ca="1" si="79"/>
        <v>-53886.916752215104</v>
      </c>
      <c r="L917" s="444">
        <f t="shared" ca="1" si="80"/>
        <v>-12986746.93728384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-12986746.93728384</v>
      </c>
      <c r="J918" s="444">
        <f t="array" ref="J918">IFERROR(INDEX('Retirement Calculator'!K:K,MATCH('Lorri 401b'!N918,'Retirement Calculator'!A:A,0),0),0)</f>
        <v>20171.771259384055</v>
      </c>
      <c r="K918" s="444">
        <f t="shared" ca="1" si="79"/>
        <v>-54195.494618930097</v>
      </c>
      <c r="L918" s="444">
        <f t="shared" ca="1" si="80"/>
        <v>-13061114.203162154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-13061114.203162154</v>
      </c>
      <c r="J919" s="444">
        <f t="array" ref="J919">IFERROR(INDEX('Retirement Calculator'!K:K,MATCH('Lorri 401b'!N919,'Retirement Calculator'!A:A,0),0),0)</f>
        <v>20171.771259384055</v>
      </c>
      <c r="K919" s="444">
        <f t="shared" ca="1" si="79"/>
        <v>-54505.358226756412</v>
      </c>
      <c r="L919" s="444">
        <f t="shared" ca="1" si="80"/>
        <v>-13135791.332648294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-13135791.332648294</v>
      </c>
      <c r="J920" s="444">
        <f t="array" ref="J920">IFERROR(INDEX('Retirement Calculator'!K:K,MATCH('Lorri 401b'!N920,'Retirement Calculator'!A:A,0),0),0)</f>
        <v>20171.771259384055</v>
      </c>
      <c r="K920" s="444">
        <f t="shared" ca="1" si="79"/>
        <v>-54816.512932948666</v>
      </c>
      <c r="L920" s="444">
        <f t="shared" ca="1" si="80"/>
        <v>-13210779.616840627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-13210779.616840627</v>
      </c>
      <c r="J921" s="444">
        <f t="array" ref="J921">IFERROR(INDEX('Retirement Calculator'!K:K,MATCH('Lorri 401b'!N921,'Retirement Calculator'!A:A,0),0),0)</f>
        <v>20171.771259384055</v>
      </c>
      <c r="K921" s="444">
        <f t="shared" ca="1" si="79"/>
        <v>-55128.964117083386</v>
      </c>
      <c r="L921" s="444">
        <f t="shared" ca="1" si="80"/>
        <v>-13286080.352217095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-13286080.352217095</v>
      </c>
      <c r="J922" s="444">
        <f t="array" ref="J922">IFERROR(INDEX('Retirement Calculator'!K:K,MATCH('Lorri 401b'!N922,'Retirement Calculator'!A:A,0),0),0)</f>
        <v>20171.771259384055</v>
      </c>
      <c r="K922" s="444">
        <f t="shared" ca="1" si="79"/>
        <v>-55442.717181151987</v>
      </c>
      <c r="L922" s="444">
        <f t="shared" ca="1" si="80"/>
        <v>-13361694.840657631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-13361694.840657631</v>
      </c>
      <c r="J923" s="444">
        <f t="array" ref="J923">IFERROR(INDEX('Retirement Calculator'!K:K,MATCH('Lorri 401b'!N923,'Retirement Calculator'!A:A,0),0),0)</f>
        <v>20171.771259384055</v>
      </c>
      <c r="K923" s="444">
        <f t="shared" ca="1" si="79"/>
        <v>-55757.777549654231</v>
      </c>
      <c r="L923" s="444">
        <f t="shared" ca="1" si="80"/>
        <v>-13437624.389466669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-13437624.389466669</v>
      </c>
      <c r="J924" s="444">
        <f t="array" ref="J924">IFERROR(INDEX('Retirement Calculator'!K:K,MATCH('Lorri 401b'!N924,'Retirement Calculator'!A:A,0),0),0)</f>
        <v>20171.771259384055</v>
      </c>
      <c r="K924" s="444">
        <f t="shared" ca="1" si="79"/>
        <v>-56074.150669691888</v>
      </c>
      <c r="L924" s="444">
        <f t="shared" ca="1" si="80"/>
        <v>-13513870.311395746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-13513870.311395746</v>
      </c>
      <c r="J925" s="444">
        <f t="array" ref="J925">IFERROR(INDEX('Retirement Calculator'!K:K,MATCH('Lorri 401b'!N925,'Retirement Calculator'!A:A,0),0),0)</f>
        <v>20171.771259384055</v>
      </c>
      <c r="K925" s="444">
        <f t="shared" ca="1" si="79"/>
        <v>-56391.84201106304</v>
      </c>
      <c r="L925" s="444">
        <f t="shared" ca="1" si="80"/>
        <v>-13590433.924666192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-13590433.924666192</v>
      </c>
      <c r="J926" s="444">
        <f t="array" ref="J926">IFERROR(INDEX('Retirement Calculator'!K:K,MATCH('Lorri 401b'!N926,'Retirement Calculator'!A:A,0),0),0)</f>
        <v>20171.771259384055</v>
      </c>
      <c r="K926" s="444">
        <f t="shared" ca="1" si="79"/>
        <v>-56710.85706635657</v>
      </c>
      <c r="L926" s="444">
        <f t="shared" ca="1" si="80"/>
        <v>-13667316.552991932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-13667316.552991932</v>
      </c>
      <c r="J927" s="444">
        <f t="array" ref="J927">IFERROR(INDEX('Retirement Calculator'!K:K,MATCH('Lorri 401b'!N927,'Retirement Calculator'!A:A,0),0),0)</f>
        <v>20171.771259384055</v>
      </c>
      <c r="K927" s="444">
        <f t="shared" ca="1" si="79"/>
        <v>-57031.201351047159</v>
      </c>
      <c r="L927" s="444">
        <f t="shared" ca="1" si="80"/>
        <v>-13744519.525602363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-13744519.525602363</v>
      </c>
      <c r="J928" s="444">
        <f t="array" ref="J928">IFERROR(INDEX('Retirement Calculator'!K:K,MATCH('Lorri 401b'!N928,'Retirement Calculator'!A:A,0),0),0)</f>
        <v>20171.771259384055</v>
      </c>
      <c r="K928" s="444">
        <f t="shared" ca="1" si="79"/>
        <v>-57352.880403590614</v>
      </c>
      <c r="L928" s="444">
        <f t="shared" ca="1" si="80"/>
        <v>-13822044.177265339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-13822044.177265339</v>
      </c>
      <c r="J929" s="444">
        <f t="array" ref="J929">IFERROR(INDEX('Retirement Calculator'!K:K,MATCH('Lorri 401b'!N929,'Retirement Calculator'!A:A,0),0),0)</f>
        <v>20171.771259384055</v>
      </c>
      <c r="K929" s="444">
        <f t="shared" ca="1" si="79"/>
        <v>-57675.899785519679</v>
      </c>
      <c r="L929" s="444">
        <f t="shared" ca="1" si="80"/>
        <v>-13899891.848310243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-13899891.848310243</v>
      </c>
      <c r="J930" s="444">
        <f t="array" ref="J930">IFERROR(INDEX('Retirement Calculator'!K:K,MATCH('Lorri 401b'!N930,'Retirement Calculator'!A:A,0),0),0)</f>
        <v>20171.771259384055</v>
      </c>
      <c r="K930" s="444">
        <f t="shared" ca="1" si="79"/>
        <v>-58000.265081540114</v>
      </c>
      <c r="L930" s="444">
        <f t="shared" ca="1" si="80"/>
        <v>-13978063.884651167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-13978063.884651167</v>
      </c>
      <c r="J931" s="444">
        <f t="array" ref="J931">IFERROR(INDEX('Retirement Calculator'!K:K,MATCH('Lorri 401b'!N931,'Retirement Calculator'!A:A,0),0),0)</f>
        <v>20171.771259384055</v>
      </c>
      <c r="K931" s="444">
        <f t="shared" ca="1" si="79"/>
        <v>-58325.981899627295</v>
      </c>
      <c r="L931" s="444">
        <f t="shared" ca="1" si="80"/>
        <v>-14056561.637810178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-14056561.637810178</v>
      </c>
      <c r="J932" s="444">
        <f t="array" ref="J932">IFERROR(INDEX('Retirement Calculator'!K:K,MATCH('Lorri 401b'!N932,'Retirement Calculator'!A:A,0),0),0)</f>
        <v>20171.771259384055</v>
      </c>
      <c r="K932" s="444">
        <f t="shared" ca="1" si="79"/>
        <v>-58653.055871123179</v>
      </c>
      <c r="L932" s="444">
        <f t="shared" ca="1" si="80"/>
        <v>-14135386.464940686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-14135386.464940686</v>
      </c>
      <c r="J933" s="444">
        <f t="array" ref="J933">IFERROR(INDEX('Retirement Calculator'!K:K,MATCH('Lorri 401b'!N933,'Retirement Calculator'!A:A,0),0),0)</f>
        <v>20171.771259384055</v>
      </c>
      <c r="K933" s="444">
        <f t="shared" ca="1" si="79"/>
        <v>-58981.492650833614</v>
      </c>
      <c r="L933" s="444">
        <f t="shared" ca="1" si="80"/>
        <v>-14214539.728850903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-14214539.728850903</v>
      </c>
      <c r="J934" s="444">
        <f t="array" ref="J934">IFERROR(INDEX('Retirement Calculator'!K:K,MATCH('Lorri 401b'!N934,'Retirement Calculator'!A:A,0),0),0)</f>
        <v>20171.771259384055</v>
      </c>
      <c r="K934" s="444">
        <f t="shared" ca="1" si="79"/>
        <v>-59311.297917126205</v>
      </c>
      <c r="L934" s="444">
        <f t="shared" ca="1" si="80"/>
        <v>-14294022.798027413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-14294022.798027413</v>
      </c>
      <c r="J935" s="444">
        <f t="array" ref="J935">IFERROR(INDEX('Retirement Calculator'!K:K,MATCH('Lorri 401b'!N935,'Retirement Calculator'!A:A,0),0),0)</f>
        <v>20171.771259384055</v>
      </c>
      <c r="K935" s="444">
        <f t="shared" ca="1" si="79"/>
        <v>-59642.477372028319</v>
      </c>
      <c r="L935" s="444">
        <f t="shared" ca="1" si="80"/>
        <v>-14373837.046658825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-14373837.046658825</v>
      </c>
      <c r="J936" s="444">
        <f t="array" ref="J936">IFERROR(INDEX('Retirement Calculator'!K:K,MATCH('Lorri 401b'!N936,'Retirement Calculator'!A:A,0),0),0)</f>
        <v>20171.771259384055</v>
      </c>
      <c r="K936" s="444">
        <f t="shared" ca="1" si="79"/>
        <v>-59975.036741325865</v>
      </c>
      <c r="L936" s="444">
        <f t="shared" ca="1" si="80"/>
        <v>-14453983.854659535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-14453983.854659535</v>
      </c>
      <c r="J937" s="444">
        <f t="array" ref="J937">IFERROR(INDEX('Retirement Calculator'!K:K,MATCH('Lorri 401b'!N937,'Retirement Calculator'!A:A,0),0),0)</f>
        <v>20171.771259384055</v>
      </c>
      <c r="K937" s="444">
        <f t="shared" ca="1" si="79"/>
        <v>-60308.981774662156</v>
      </c>
      <c r="L937" s="444">
        <f t="shared" ca="1" si="80"/>
        <v>-14534464.607693581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-14534464.607693581</v>
      </c>
      <c r="J938" s="444">
        <f t="array" ref="J938">IFERROR(INDEX('Retirement Calculator'!K:K,MATCH('Lorri 401b'!N938,'Retirement Calculator'!A:A,0),0),0)</f>
        <v>20171.771259384055</v>
      </c>
      <c r="K938" s="444">
        <f t="shared" ca="1" si="79"/>
        <v>-60644.318245637347</v>
      </c>
      <c r="L938" s="444">
        <f t="shared" ca="1" si="80"/>
        <v>-14615280.697198603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-14615280.697198603</v>
      </c>
      <c r="J939" s="444">
        <f t="array" ref="J939">IFERROR(INDEX('Retirement Calculator'!K:K,MATCH('Lorri 401b'!N939,'Retirement Calculator'!A:A,0),0),0)</f>
        <v>20171.771259384055</v>
      </c>
      <c r="K939" s="444">
        <f t="shared" ca="1" si="79"/>
        <v>-60981.051951908288</v>
      </c>
      <c r="L939" s="444">
        <f t="shared" ca="1" si="80"/>
        <v>-14696433.520409895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-14696433.520409895</v>
      </c>
      <c r="J940" s="444">
        <f t="array" ref="J940">IFERROR(INDEX('Retirement Calculator'!K:K,MATCH('Lorri 401b'!N940,'Retirement Calculator'!A:A,0),0),0)</f>
        <v>20171.771259384055</v>
      </c>
      <c r="K940" s="444">
        <f t="shared" ca="1" si="79"/>
        <v>-61319.188715288663</v>
      </c>
      <c r="L940" s="444">
        <f t="shared" ca="1" si="80"/>
        <v>-14777924.480384568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-14777924.480384568</v>
      </c>
      <c r="J941" s="444">
        <f t="array" ref="J941">IFERROR(INDEX('Retirement Calculator'!K:K,MATCH('Lorri 401b'!N941,'Retirement Calculator'!A:A,0),0),0)</f>
        <v>20171.771259384055</v>
      </c>
      <c r="K941" s="444">
        <f t="shared" ca="1" si="79"/>
        <v>-61658.734381849798</v>
      </c>
      <c r="L941" s="444">
        <f t="shared" ca="1" si="80"/>
        <v>-14859754.986025801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-14859754.986025801</v>
      </c>
      <c r="J942" s="444">
        <f t="array" ref="J942">IFERROR(INDEX('Retirement Calculator'!K:K,MATCH('Lorri 401b'!N942,'Retirement Calculator'!A:A,0),0),0)</f>
        <v>20171.771259384055</v>
      </c>
      <c r="K942" s="444">
        <f t="shared" ca="1" si="79"/>
        <v>-61999.694822021593</v>
      </c>
      <c r="L942" s="444">
        <f t="shared" ca="1" si="80"/>
        <v>-14941926.452107206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-14941926.452107206</v>
      </c>
      <c r="J943" s="444">
        <f t="array" ref="J943">IFERROR(INDEX('Retirement Calculator'!K:K,MATCH('Lorri 401b'!N943,'Retirement Calculator'!A:A,0),0),0)</f>
        <v>20171.771259384055</v>
      </c>
      <c r="K943" s="444">
        <f t="shared" ca="1" si="79"/>
        <v>-62342.075930694118</v>
      </c>
      <c r="L943" s="444">
        <f t="shared" ca="1" si="80"/>
        <v>-15024440.299297284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-15024440.299297284</v>
      </c>
      <c r="J944" s="444">
        <f t="array" ref="J944">IFERROR(INDEX('Retirement Calculator'!K:K,MATCH('Lorri 401b'!N944,'Retirement Calculator'!A:A,0),0),0)</f>
        <v>20171.771259384055</v>
      </c>
      <c r="K944" s="444">
        <f t="shared" ca="1" si="79"/>
        <v>-62685.883627319454</v>
      </c>
      <c r="L944" s="444">
        <f t="shared" ca="1" si="80"/>
        <v>-15107297.954183988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-15107297.954183988</v>
      </c>
      <c r="J945" s="444">
        <f t="array" ref="J945">IFERROR(INDEX('Retirement Calculator'!K:K,MATCH('Lorri 401b'!N945,'Retirement Calculator'!A:A,0),0),0)</f>
        <v>20171.771259384055</v>
      </c>
      <c r="K945" s="444">
        <f t="shared" ca="1" si="79"/>
        <v>-63031.123856014048</v>
      </c>
      <c r="L945" s="444">
        <f t="shared" ca="1" si="80"/>
        <v>-15190500.849299386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-15190500.849299386</v>
      </c>
      <c r="J946" s="444">
        <f t="array" ref="J946">IFERROR(INDEX('Retirement Calculator'!K:K,MATCH('Lorri 401b'!N946,'Retirement Calculator'!A:A,0),0),0)</f>
        <v>20171.771259384055</v>
      </c>
      <c r="K946" s="444">
        <f t="shared" ca="1" si="79"/>
        <v>-63377.802585661535</v>
      </c>
      <c r="L946" s="444">
        <f t="shared" ca="1" si="80"/>
        <v>-15274050.423144432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-15274050.423144432</v>
      </c>
      <c r="J947" s="444">
        <f t="array" ref="J947">IFERROR(INDEX('Retirement Calculator'!K:K,MATCH('Lorri 401b'!N947,'Retirement Calculator'!A:A,0),0),0)</f>
        <v>20171.771259384055</v>
      </c>
      <c r="K947" s="444">
        <f t="shared" ca="1" si="79"/>
        <v>-63725.925810015906</v>
      </c>
      <c r="L947" s="444">
        <f t="shared" ca="1" si="80"/>
        <v>-15357948.120213833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-15357948.120213833</v>
      </c>
      <c r="J948" s="444">
        <f t="array" ref="J948">IFERROR(INDEX('Retirement Calculator'!K:K,MATCH('Lorri 401b'!N948,'Retirement Calculator'!A:A,0),0),0)</f>
        <v>20171.771259384055</v>
      </c>
      <c r="K948" s="444">
        <f t="shared" ca="1" si="79"/>
        <v>-64075.49954780507</v>
      </c>
      <c r="L948" s="444">
        <f t="shared" ca="1" si="80"/>
        <v>-15442195.391021023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-15442195.391021023</v>
      </c>
      <c r="J949" s="444">
        <f t="array" ref="J949">IFERROR(INDEX('Retirement Calculator'!K:K,MATCH('Lorri 401b'!N949,'Retirement Calculator'!A:A,0),0),0)</f>
        <v>20171.771259384055</v>
      </c>
      <c r="K949" s="444">
        <f t="shared" ca="1" si="79"/>
        <v>-64426.529842835029</v>
      </c>
      <c r="L949" s="444">
        <f t="shared" ca="1" si="80"/>
        <v>-15526793.692123242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-15526793.692123242</v>
      </c>
      <c r="J950" s="444">
        <f t="array" ref="J950">IFERROR(INDEX('Retirement Calculator'!K:K,MATCH('Lorri 401b'!N950,'Retirement Calculator'!A:A,0),0),0)</f>
        <v>20171.771259384055</v>
      </c>
      <c r="K950" s="444">
        <f t="shared" ca="1" si="79"/>
        <v>-64779.022764094276</v>
      </c>
      <c r="L950" s="444">
        <f t="shared" ca="1" si="80"/>
        <v>-15611744.48614672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-15611744.48614672</v>
      </c>
      <c r="J951" s="444">
        <f t="array" ref="J951">IFERROR(INDEX('Retirement Calculator'!K:K,MATCH('Lorri 401b'!N951,'Retirement Calculator'!A:A,0),0),0)</f>
        <v>20171.771259384055</v>
      </c>
      <c r="K951" s="444">
        <f t="shared" ca="1" si="79"/>
        <v>-65132.984405858762</v>
      </c>
      <c r="L951" s="444">
        <f t="shared" ca="1" si="80"/>
        <v>-15697049.241811963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-15697049.241811963</v>
      </c>
      <c r="J952" s="444">
        <f t="array" ref="J952">IFERROR(INDEX('Retirement Calculator'!K:K,MATCH('Lorri 401b'!N952,'Retirement Calculator'!A:A,0),0),0)</f>
        <v>20171.771259384055</v>
      </c>
      <c r="K952" s="444">
        <f t="shared" ca="1" si="79"/>
        <v>-65488.420887797278</v>
      </c>
      <c r="L952" s="444">
        <f t="shared" ca="1" si="80"/>
        <v>-15782709.433959145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-15782709.433959145</v>
      </c>
      <c r="J953" s="444">
        <f t="array" ref="J953">IFERROR(INDEX('Retirement Calculator'!K:K,MATCH('Lorri 401b'!N953,'Retirement Calculator'!A:A,0),0),0)</f>
        <v>20171.771259384055</v>
      </c>
      <c r="K953" s="444">
        <f t="shared" ca="1" si="79"/>
        <v>-65845.338355077198</v>
      </c>
      <c r="L953" s="444">
        <f t="shared" ca="1" si="80"/>
        <v>-15868726.543573607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-15868726.543573607</v>
      </c>
      <c r="J954" s="444">
        <f t="array" ref="J954">IFERROR(INDEX('Retirement Calculator'!K:K,MATCH('Lorri 401b'!N954,'Retirement Calculator'!A:A,0),0),0)</f>
        <v>20171.771259384055</v>
      </c>
      <c r="K954" s="444">
        <f t="shared" ca="1" si="79"/>
        <v>-66203.742978470793</v>
      </c>
      <c r="L954" s="444">
        <f t="shared" ca="1" si="80"/>
        <v>-15955102.057811461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-15955102.057811461</v>
      </c>
      <c r="J955" s="444">
        <f t="array" ref="J955">IFERROR(INDEX('Retirement Calculator'!K:K,MATCH('Lorri 401b'!N955,'Retirement Calculator'!A:A,0),0),0)</f>
        <v>20171.771259384055</v>
      </c>
      <c r="K955" s="444">
        <f t="shared" ca="1" si="79"/>
        <v>-66563.640954461851</v>
      </c>
      <c r="L955" s="444">
        <f t="shared" ca="1" si="80"/>
        <v>-16041837.470025307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-16041837.470025307</v>
      </c>
      <c r="J956" s="444">
        <f t="array" ref="J956">IFERROR(INDEX('Retirement Calculator'!K:K,MATCH('Lorri 401b'!N956,'Retirement Calculator'!A:A,0),0),0)</f>
        <v>20171.771259384055</v>
      </c>
      <c r="K956" s="444">
        <f t="shared" ca="1" si="79"/>
        <v>-66925.038505352873</v>
      </c>
      <c r="L956" s="444">
        <f t="shared" ca="1" si="80"/>
        <v>-16128934.279790044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-16128934.279790044</v>
      </c>
      <c r="J957" s="444">
        <f t="array" ref="J957">IFERROR(INDEX('Retirement Calculator'!K:K,MATCH('Lorri 401b'!N957,'Retirement Calculator'!A:A,0),0),0)</f>
        <v>20171.771259384055</v>
      </c>
      <c r="K957" s="444">
        <f t="shared" ca="1" si="79"/>
        <v>-67287.941879372622</v>
      </c>
      <c r="L957" s="444">
        <f t="shared" ca="1" si="80"/>
        <v>-16216393.992928801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-16216393.992928801</v>
      </c>
      <c r="J958" s="444">
        <f t="array" ref="J958">IFERROR(INDEX('Retirement Calculator'!K:K,MATCH('Lorri 401b'!N958,'Retirement Calculator'!A:A,0),0),0)</f>
        <v>20171.771259384055</v>
      </c>
      <c r="K958" s="444">
        <f t="shared" ca="1" si="79"/>
        <v>-67652.357350784107</v>
      </c>
      <c r="L958" s="444">
        <f t="shared" ca="1" si="80"/>
        <v>-16304218.121538969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-16304218.121538969</v>
      </c>
      <c r="J959" s="444">
        <f t="array" ref="J959">IFERROR(INDEX('Retirement Calculator'!K:K,MATCH('Lorri 401b'!N959,'Retirement Calculator'!A:A,0),0),0)</f>
        <v>20171.771259384055</v>
      </c>
      <c r="K959" s="444">
        <f t="shared" ca="1" si="79"/>
        <v>-68018.291219993131</v>
      </c>
      <c r="L959" s="444">
        <f t="shared" ca="1" si="80"/>
        <v>-16392408.184018346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-16392408.184018346</v>
      </c>
      <c r="J960" s="444">
        <f t="array" ref="J960">IFERROR(INDEX('Retirement Calculator'!K:K,MATCH('Lorri 401b'!N960,'Retirement Calculator'!A:A,0),0),0)</f>
        <v>20171.771259384055</v>
      </c>
      <c r="K960" s="444">
        <f t="shared" ca="1" si="79"/>
        <v>-68385.74981365721</v>
      </c>
      <c r="L960" s="444">
        <f t="shared" ca="1" si="80"/>
        <v>-16480965.705091387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-16480965.705091387</v>
      </c>
      <c r="J961" s="444">
        <f t="array" ref="J961">IFERROR(INDEX('Retirement Calculator'!K:K,MATCH('Lorri 401b'!N961,'Retirement Calculator'!A:A,0),0),0)</f>
        <v>20171.771259384055</v>
      </c>
      <c r="K961" s="444">
        <f t="shared" ca="1" si="79"/>
        <v>-68754.739484794874</v>
      </c>
      <c r="L961" s="444">
        <f t="shared" ca="1" si="80"/>
        <v>-16569892.215835566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-16569892.215835566</v>
      </c>
      <c r="J962" s="444">
        <f t="array" ref="J962">IFERROR(INDEX('Retirement Calculator'!K:K,MATCH('Lorri 401b'!N962,'Retirement Calculator'!A:A,0),0),0)</f>
        <v>20171.771259384055</v>
      </c>
      <c r="K962" s="444">
        <f t="shared" ca="1" si="79"/>
        <v>-69125.266612895619</v>
      </c>
      <c r="L962" s="444">
        <f t="shared" ca="1" si="80"/>
        <v>-16659189.253707845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-16659189.253707845</v>
      </c>
      <c r="J963" s="444">
        <f t="array" ref="J963">IFERROR(INDEX('Retirement Calculator'!K:K,MATCH('Lorri 401b'!N963,'Retirement Calculator'!A:A,0),0),0)</f>
        <v>20171.771259384055</v>
      </c>
      <c r="K963" s="444">
        <f t="shared" ca="1" si="79"/>
        <v>-69497.337604030123</v>
      </c>
      <c r="L963" s="444">
        <f t="shared" ca="1" si="80"/>
        <v>-16748858.36257126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-16748858.36257126</v>
      </c>
      <c r="J964" s="444">
        <f t="array" ref="J964">IFERROR(INDEX('Retirement Calculator'!K:K,MATCH('Lorri 401b'!N964,'Retirement Calculator'!A:A,0),0),0)</f>
        <v>20171.771259384055</v>
      </c>
      <c r="K964" s="444">
        <f t="shared" ca="1" si="79"/>
        <v>-69870.958890961017</v>
      </c>
      <c r="L964" s="444">
        <f t="shared" ca="1" si="80"/>
        <v>-16838901.092721604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-16838901.092721604</v>
      </c>
      <c r="J965" s="444">
        <f t="array" ref="J965">IFERROR(INDEX('Retirement Calculator'!K:K,MATCH('Lorri 401b'!N965,'Retirement Calculator'!A:A,0),0),0)</f>
        <v>20171.771259384055</v>
      </c>
      <c r="K965" s="444">
        <f t="shared" ca="1" si="79"/>
        <v>-70246.136933254107</v>
      </c>
      <c r="L965" s="444">
        <f t="shared" ca="1" si="80"/>
        <v>-16929319.000914242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-16929319.000914242</v>
      </c>
      <c r="J966" s="444">
        <f t="array" ref="J966">IFERROR(INDEX('Retirement Calculator'!K:K,MATCH('Lorri 401b'!N966,'Retirement Calculator'!A:A,0),0),0)</f>
        <v>20171.771259384055</v>
      </c>
      <c r="K966" s="444">
        <f t="shared" ca="1" si="79"/>
        <v>-70622.878217390098</v>
      </c>
      <c r="L966" s="444">
        <f t="shared" ca="1" si="80"/>
        <v>-17020113.650391016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-17020113.650391016</v>
      </c>
      <c r="J967" s="444">
        <f t="array" ref="J967">IFERROR(INDEX('Retirement Calculator'!K:K,MATCH('Lorri 401b'!N967,'Retirement Calculator'!A:A,0),0),0)</f>
        <v>20171.771259384055</v>
      </c>
      <c r="K967" s="444">
        <f t="shared" ca="1" si="79"/>
        <v>-71001.189256876663</v>
      </c>
      <c r="L967" s="444">
        <f t="shared" ca="1" si="80"/>
        <v>-17111286.610907275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-17111286.610907275</v>
      </c>
      <c r="J968" s="444">
        <f t="array" ref="J968">IFERROR(INDEX('Retirement Calculator'!K:K,MATCH('Lorri 401b'!N968,'Retirement Calculator'!A:A,0),0),0)</f>
        <v>20171.771259384055</v>
      </c>
      <c r="K968" s="444">
        <f t="shared" ca="1" si="79"/>
        <v>-71381.076592361074</v>
      </c>
      <c r="L968" s="444">
        <f t="shared" ca="1" si="80"/>
        <v>-17202839.458759017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-17202839.458759017</v>
      </c>
      <c r="J969" s="444">
        <f t="array" ref="J969">IFERROR(INDEX('Retirement Calculator'!K:K,MATCH('Lorri 401b'!N969,'Retirement Calculator'!A:A,0),0),0)</f>
        <v>20171.771259384055</v>
      </c>
      <c r="K969" s="444">
        <f t="shared" ca="1" si="79"/>
        <v>-71762.546791743327</v>
      </c>
      <c r="L969" s="444">
        <f t="shared" ca="1" si="80"/>
        <v>-17294773.776810143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-17294773.776810143</v>
      </c>
      <c r="J970" s="444">
        <f t="array" ref="J970">IFERROR(INDEX('Retirement Calculator'!K:K,MATCH('Lorri 401b'!N970,'Retirement Calculator'!A:A,0),0),0)</f>
        <v>20171.771259384055</v>
      </c>
      <c r="K970" s="444">
        <f t="shared" ca="1" si="79"/>
        <v>-72145.606450289692</v>
      </c>
      <c r="L970" s="444">
        <f t="shared" ca="1" si="80"/>
        <v>-17387091.154519815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-17387091.154519815</v>
      </c>
      <c r="J971" s="444">
        <f t="array" ref="J971">IFERROR(INDEX('Retirement Calculator'!K:K,MATCH('Lorri 401b'!N971,'Retirement Calculator'!A:A,0),0),0)</f>
        <v>20171.771259384055</v>
      </c>
      <c r="K971" s="444">
        <f t="shared" ca="1" si="79"/>
        <v>-72530.262190746653</v>
      </c>
      <c r="L971" s="444">
        <f t="shared" ca="1" si="80"/>
        <v>-17479793.187969945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-17479793.187969945</v>
      </c>
      <c r="J972" s="444">
        <f t="array" ref="J972">IFERROR(INDEX('Retirement Calculator'!K:K,MATCH('Lorri 401b'!N972,'Retirement Calculator'!A:A,0),0),0)</f>
        <v>20171.771259384055</v>
      </c>
      <c r="K972" s="444">
        <f t="shared" ca="1" si="79"/>
        <v>-72916.520663455536</v>
      </c>
      <c r="L972" s="444">
        <f t="shared" ca="1" si="80"/>
        <v>-17572881.479892783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-17572881.479892783</v>
      </c>
      <c r="J973" s="444">
        <f t="array" ref="J973">IFERROR(INDEX('Retirement Calculator'!K:K,MATCH('Lorri 401b'!N973,'Retirement Calculator'!A:A,0),0),0)</f>
        <v>20171.771259384055</v>
      </c>
      <c r="K973" s="444">
        <f t="shared" ca="1" si="79"/>
        <v>-73304.388546467351</v>
      </c>
      <c r="L973" s="444">
        <f t="shared" ca="1" si="80"/>
        <v>-17666357.639698632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-17666357.639698632</v>
      </c>
      <c r="J974" s="444">
        <f t="array" ref="J974">IFERROR(INDEX('Retirement Calculator'!K:K,MATCH('Lorri 401b'!N974,'Retirement Calculator'!A:A,0),0),0)</f>
        <v>20171.771259384055</v>
      </c>
      <c r="K974" s="444">
        <f t="shared" ca="1" si="79"/>
        <v>-73693.872545658392</v>
      </c>
      <c r="L974" s="444">
        <f t="shared" ca="1" si="80"/>
        <v>-17760223.283503674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-17760223.283503674</v>
      </c>
      <c r="J975" s="444">
        <f t="array" ref="J975">IFERROR(INDEX('Retirement Calculator'!K:K,MATCH('Lorri 401b'!N975,'Retirement Calculator'!A:A,0),0),0)</f>
        <v>20171.771259384055</v>
      </c>
      <c r="K975" s="444">
        <f t="shared" ca="1" si="79"/>
        <v>-74084.979394846072</v>
      </c>
      <c r="L975" s="444">
        <f t="shared" ca="1" si="80"/>
        <v>-17854480.034157902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-17854480.034157902</v>
      </c>
      <c r="J976" s="444">
        <f t="array" ref="J976">IFERROR(INDEX('Retirement Calculator'!K:K,MATCH('Lorri 401b'!N976,'Retirement Calculator'!A:A,0),0),0)</f>
        <v>20171.771259384055</v>
      </c>
      <c r="K976" s="444">
        <f t="shared" ca="1" si="79"/>
        <v>-74477.71585590535</v>
      </c>
      <c r="L976" s="444">
        <f t="shared" ca="1" si="80"/>
        <v>-17949129.521273188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-17949129.521273188</v>
      </c>
      <c r="J977" s="444">
        <f t="array" ref="J977">IFERROR(INDEX('Retirement Calculator'!K:K,MATCH('Lorri 401b'!N977,'Retirement Calculator'!A:A,0),0),0)</f>
        <v>20171.771259384055</v>
      </c>
      <c r="K977" s="444">
        <f t="shared" ca="1" si="79"/>
        <v>-74872.088718885716</v>
      </c>
      <c r="L977" s="444">
        <f t="shared" ca="1" si="80"/>
        <v>-18044173.381251458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-18044173.381251458</v>
      </c>
      <c r="J978" s="444">
        <f t="array" ref="J978">IFERROR(INDEX('Retirement Calculator'!K:K,MATCH('Lorri 401b'!N978,'Retirement Calculator'!A:A,0),0),0)</f>
        <v>20171.771259384055</v>
      </c>
      <c r="K978" s="444">
        <f t="shared" ca="1" si="79"/>
        <v>-75268.104802128495</v>
      </c>
      <c r="L978" s="444">
        <f t="shared" ca="1" si="80"/>
        <v>-18139613.257312968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-18139613.257312968</v>
      </c>
      <c r="J979" s="444">
        <f t="array" ref="J979">IFERROR(INDEX('Retirement Calculator'!K:K,MATCH('Lorri 401b'!N979,'Retirement Calculator'!A:A,0),0),0)</f>
        <v>20171.771259384055</v>
      </c>
      <c r="K979" s="444">
        <f t="shared" ca="1" si="79"/>
        <v>-75665.770952384788</v>
      </c>
      <c r="L979" s="444">
        <f t="shared" ca="1" si="80"/>
        <v>-18235450.799524736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-18235450.799524736</v>
      </c>
      <c r="J980" s="444">
        <f t="array" ref="J980">IFERROR(INDEX('Retirement Calculator'!K:K,MATCH('Lorri 401b'!N980,'Retirement Calculator'!A:A,0),0),0)</f>
        <v>20171.771259384055</v>
      </c>
      <c r="K980" s="444">
        <f t="shared" ca="1" si="79"/>
        <v>-76065.094044933823</v>
      </c>
      <c r="L980" s="444">
        <f t="shared" ca="1" si="80"/>
        <v>-18331687.664829053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-18331687.664829053</v>
      </c>
      <c r="J981" s="444">
        <f t="array" ref="J981">IFERROR(INDEX('Retirement Calculator'!K:K,MATCH('Lorri 401b'!N981,'Retirement Calculator'!A:A,0),0),0)</f>
        <v>20171.771259384055</v>
      </c>
      <c r="K981" s="444">
        <f t="shared" ca="1" si="79"/>
        <v>-76466.080983701817</v>
      </c>
      <c r="L981" s="444">
        <f t="shared" ca="1" si="80"/>
        <v>-18428325.517072137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-18428325.517072137</v>
      </c>
      <c r="J982" s="444">
        <f t="array" ref="J982">IFERROR(INDEX('Retirement Calculator'!K:K,MATCH('Lorri 401b'!N982,'Retirement Calculator'!A:A,0),0),0)</f>
        <v>20171.771259384055</v>
      </c>
      <c r="K982" s="444">
        <f t="shared" ca="1" si="79"/>
        <v>-76868.738701381328</v>
      </c>
      <c r="L982" s="444">
        <f t="shared" ca="1" si="80"/>
        <v>-18525366.027032901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-18525366.027032901</v>
      </c>
      <c r="J983" s="444">
        <f t="array" ref="J983">IFERROR(INDEX('Retirement Calculator'!K:K,MATCH('Lorri 401b'!N983,'Retirement Calculator'!A:A,0),0),0)</f>
        <v>20171.771259384055</v>
      </c>
      <c r="K983" s="444">
        <f t="shared" ca="1" si="79"/>
        <v>-77273.074159551179</v>
      </c>
      <c r="L983" s="444">
        <f t="shared" ca="1" si="80"/>
        <v>-18622810.872451834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-18622810.872451834</v>
      </c>
      <c r="J984" s="444">
        <f t="array" ref="J984">IFERROR(INDEX('Retirement Calculator'!K:K,MATCH('Lorri 401b'!N984,'Retirement Calculator'!A:A,0),0),0)</f>
        <v>20171.771259384055</v>
      </c>
      <c r="K984" s="444">
        <f t="shared" ca="1" si="79"/>
        <v>-77679.094348796731</v>
      </c>
      <c r="L984" s="444">
        <f t="shared" ca="1" si="80"/>
        <v>-18720661.738060012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-18720661.738060012</v>
      </c>
      <c r="J985" s="444">
        <f t="array" ref="J985">IFERROR(INDEX('Retirement Calculator'!K:K,MATCH('Lorri 401b'!N985,'Retirement Calculator'!A:A,0),0),0)</f>
        <v>20171.771259384055</v>
      </c>
      <c r="K985" s="444">
        <f t="shared" ca="1" si="79"/>
        <v>-78086.806288830805</v>
      </c>
      <c r="L985" s="444">
        <f t="shared" ca="1" si="80"/>
        <v>-18818920.315608226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-18818920.315608226</v>
      </c>
      <c r="J986" s="444">
        <f t="array" ref="J986">IFERROR(INDEX('Retirement Calculator'!K:K,MATCH('Lorri 401b'!N986,'Retirement Calculator'!A:A,0),0),0)</f>
        <v>20171.771259384055</v>
      </c>
      <c r="K986" s="444">
        <f t="shared" ca="1" si="79"/>
        <v>-78496.217028615036</v>
      </c>
      <c r="L986" s="444">
        <f t="shared" ca="1" si="80"/>
        <v>-18917588.303896222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-18917588.303896222</v>
      </c>
      <c r="J987" s="444">
        <f t="array" ref="J987">IFERROR(INDEX('Retirement Calculator'!K:K,MATCH('Lorri 401b'!N987,'Retirement Calculator'!A:A,0),0),0)</f>
        <v>20171.771259384055</v>
      </c>
      <c r="K987" s="444">
        <f t="shared" ca="1" si="79"/>
        <v>-78907.333646481682</v>
      </c>
      <c r="L987" s="444">
        <f t="shared" ca="1" si="80"/>
        <v>-19016667.408802085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-19016667.408802085</v>
      </c>
      <c r="J988" s="444">
        <f t="array" ref="J988">IFERROR(INDEX('Retirement Calculator'!K:K,MATCH('Lorri 401b'!N988,'Retirement Calculator'!A:A,0),0),0)</f>
        <v>20171.771259384055</v>
      </c>
      <c r="K988" s="444">
        <f t="shared" ca="1" si="79"/>
        <v>-79320.163250256111</v>
      </c>
      <c r="L988" s="444">
        <f t="shared" ca="1" si="80"/>
        <v>-19116159.343311723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-19116159.343311723</v>
      </c>
      <c r="J989" s="444">
        <f t="array" ref="J989">IFERROR(INDEX('Retirement Calculator'!K:K,MATCH('Lorri 401b'!N989,'Retirement Calculator'!A:A,0),0),0)</f>
        <v>20171.771259384055</v>
      </c>
      <c r="K989" s="444">
        <f t="shared" ca="1" si="79"/>
        <v>-79734.712977379604</v>
      </c>
      <c r="L989" s="444">
        <f t="shared" ca="1" si="80"/>
        <v>-19216065.827548485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-19216065.827548485</v>
      </c>
      <c r="J990" s="444">
        <f t="array" ref="J990">IFERROR(INDEX('Retirement Calculator'!K:K,MATCH('Lorri 401b'!N990,'Retirement Calculator'!A:A,0),0),0)</f>
        <v>20171.771259384055</v>
      </c>
      <c r="K990" s="444">
        <f t="shared" ca="1" si="79"/>
        <v>-80150.989995032782</v>
      </c>
      <c r="L990" s="444">
        <f t="shared" ca="1" si="80"/>
        <v>-19316388.5888029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-19316388.5888029</v>
      </c>
      <c r="J991" s="444">
        <f t="array" ref="J991">IFERROR(INDEX('Retirement Calculator'!K:K,MATCH('Lorri 401b'!N991,'Retirement Calculator'!A:A,0),0),0)</f>
        <v>20171.771259384055</v>
      </c>
      <c r="K991" s="444">
        <f t="shared" ca="1" si="79"/>
        <v>-80569.001500259503</v>
      </c>
      <c r="L991" s="444">
        <f t="shared" ca="1" si="80"/>
        <v>-19417129.361562543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-19417129.361562543</v>
      </c>
      <c r="J992" s="444">
        <f t="array" ref="J992">IFERROR(INDEX('Retirement Calculator'!K:K,MATCH('Lorri 401b'!N992,'Retirement Calculator'!A:A,0),0),0)</f>
        <v>20171.771259384055</v>
      </c>
      <c r="K992" s="444">
        <f t="shared" ca="1" si="79"/>
        <v>-80988.754720091354</v>
      </c>
      <c r="L992" s="444">
        <f t="shared" ca="1" si="80"/>
        <v>-19518289.887542017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-19518289.887542017</v>
      </c>
      <c r="J993" s="444">
        <f t="array" ref="J993">IFERROR(INDEX('Retirement Calculator'!K:K,MATCH('Lorri 401b'!N993,'Retirement Calculator'!A:A,0),0),0)</f>
        <v>20171.771259384055</v>
      </c>
      <c r="K993" s="444">
        <f t="shared" ca="1" si="79"/>
        <v>-81410.256911672492</v>
      </c>
      <c r="L993" s="444">
        <f t="shared" ca="1" si="80"/>
        <v>-19619871.915713072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-19619871.915713072</v>
      </c>
      <c r="J994" s="444">
        <f t="array" ref="J994">IFERROR(INDEX('Retirement Calculator'!K:K,MATCH('Lorri 401b'!N994,'Retirement Calculator'!A:A,0),0),0)</f>
        <v>20171.771259384055</v>
      </c>
      <c r="K994" s="444">
        <f t="shared" ca="1" si="79"/>
        <v>-81833.515362385224</v>
      </c>
      <c r="L994" s="444">
        <f t="shared" ca="1" si="80"/>
        <v>-19721877.20233484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-19721877.20233484</v>
      </c>
      <c r="J995" s="444">
        <f t="array" ref="J995">IFERROR(INDEX('Retirement Calculator'!K:K,MATCH('Lorri 401b'!N995,'Retirement Calculator'!A:A,0),0),0)</f>
        <v>20171.771259384055</v>
      </c>
      <c r="K995" s="444">
        <f t="shared" ca="1" si="79"/>
        <v>-82258.537389975929</v>
      </c>
      <c r="L995" s="444">
        <f t="shared" ca="1" si="80"/>
        <v>-19824307.510984197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-19824307.510984197</v>
      </c>
      <c r="J996" s="444">
        <f t="array" ref="J996">IFERROR(INDEX('Retirement Calculator'!K:K,MATCH('Lorri 401b'!N996,'Retirement Calculator'!A:A,0),0),0)</f>
        <v>20171.771259384055</v>
      </c>
      <c r="K996" s="444">
        <f t="shared" ca="1" si="79"/>
        <v>-82685.330342681584</v>
      </c>
      <c r="L996" s="444">
        <f t="shared" ca="1" si="80"/>
        <v>-19927164.61258626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-19927164.61258626</v>
      </c>
      <c r="J997" s="444">
        <f t="array" ref="J997">IFERROR(INDEX('Retirement Calculator'!K:K,MATCH('Lorri 401b'!N997,'Retirement Calculator'!A:A,0),0),0)</f>
        <v>20171.771259384055</v>
      </c>
      <c r="K997" s="444">
        <f t="shared" ca="1" si="79"/>
        <v>-83113.901599356846</v>
      </c>
      <c r="L997" s="444">
        <f t="shared" ca="1" si="80"/>
        <v>-20030450.285444997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-20030450.285444997</v>
      </c>
      <c r="J998" s="444">
        <f t="array" ref="J998">IFERROR(INDEX('Retirement Calculator'!K:K,MATCH('Lorri 401b'!N998,'Retirement Calculator'!A:A,0),0),0)</f>
        <v>20171.771259384055</v>
      </c>
      <c r="K998" s="444">
        <f t="shared" ca="1" si="79"/>
        <v>-83544.258569601574</v>
      </c>
      <c r="L998" s="444">
        <f t="shared" ca="1" si="80"/>
        <v>-20134166.315273982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-20134166.315273982</v>
      </c>
      <c r="J999" s="444">
        <f t="array" ref="J999">IFERROR(INDEX('Retirement Calculator'!K:K,MATCH('Lorri 401b'!N999,'Retirement Calculator'!A:A,0),0),0)</f>
        <v>20171.771259384055</v>
      </c>
      <c r="K999" s="444">
        <f t="shared" ca="1" si="79"/>
        <v>-83976.40869388901</v>
      </c>
      <c r="L999" s="444">
        <f t="shared" ca="1" si="80"/>
        <v>-20238314.495227251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-20238314.495227251</v>
      </c>
      <c r="J1000" s="444">
        <f t="array" ref="J1000">IFERROR(INDEX('Retirement Calculator'!K:K,MATCH('Lorri 401b'!N1000,'Retirement Calculator'!A:A,0),0),0)</f>
        <v>20171.771259384055</v>
      </c>
      <c r="K1000" s="444">
        <f t="shared" ca="1" si="79"/>
        <v>-84410.359443694309</v>
      </c>
      <c r="L1000" s="444">
        <f t="shared" ca="1" si="80"/>
        <v>-20342896.625930328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-20342896.625930328</v>
      </c>
      <c r="J1001" s="444">
        <f t="array" ref="J1001">IFERROR(INDEX('Retirement Calculator'!K:K,MATCH('Lorri 401b'!N1001,'Retirement Calculator'!A:A,0),0),0)</f>
        <v>20171.771259384055</v>
      </c>
      <c r="K1001" s="444">
        <f t="shared" ca="1" si="79"/>
        <v>-84846.118321623799</v>
      </c>
      <c r="L1001" s="444">
        <f t="shared" ca="1" si="80"/>
        <v>-20447914.515511334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-20447914.515511334</v>
      </c>
      <c r="J1002" s="444">
        <f t="array" ref="J1002">IFERROR(INDEX('Retirement Calculator'!K:K,MATCH('Lorri 401b'!N1002,'Retirement Calculator'!A:A,0),0),0)</f>
        <v>20171.771259384055</v>
      </c>
      <c r="K1002" s="444">
        <f t="shared" ca="1" si="79"/>
        <v>-85283.692861544652</v>
      </c>
      <c r="L1002" s="444">
        <f t="shared" ca="1" si="80"/>
        <v>-20553369.979632262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-20553369.979632262</v>
      </c>
      <c r="J1003" s="444">
        <f t="array" ref="J1003">IFERROR(INDEX('Retirement Calculator'!K:K,MATCH('Lorri 401b'!N1003,'Retirement Calculator'!A:A,0),0),0)</f>
        <v>20171.771259384055</v>
      </c>
      <c r="K1003" s="444">
        <f t="shared" ca="1" si="79"/>
        <v>-85723.090628715188</v>
      </c>
      <c r="L1003" s="444">
        <f t="shared" ca="1" si="80"/>
        <v>-20659264.841520358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-20659264.841520358</v>
      </c>
      <c r="J1004" s="444">
        <f t="array" ref="J1004">IFERROR(INDEX('Retirement Calculator'!K:K,MATCH('Lorri 401b'!N1004,'Retirement Calculator'!A:A,0),0),0)</f>
        <v>20171.771259384055</v>
      </c>
      <c r="K1004" s="444">
        <f t="shared" ca="1" si="79"/>
        <v>-86164.319219915589</v>
      </c>
      <c r="L1004" s="444">
        <f t="shared" ca="1" si="80"/>
        <v>-20765600.931999657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-20765600.931999657</v>
      </c>
      <c r="J1005" s="444">
        <f t="array" ref="J1005">IFERROR(INDEX('Retirement Calculator'!K:K,MATCH('Lorri 401b'!N1005,'Retirement Calculator'!A:A,0),0),0)</f>
        <v>20171.771259384055</v>
      </c>
      <c r="K1005" s="444">
        <f t="shared" ca="1" si="79"/>
        <v>-86607.386263579334</v>
      </c>
      <c r="L1005" s="444">
        <f t="shared" ca="1" si="80"/>
        <v>-20872380.089522619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-20872380.089522619</v>
      </c>
      <c r="J1006" s="444">
        <f t="array" ref="J1006">IFERROR(INDEX('Retirement Calculator'!K:K,MATCH('Lorri 401b'!N1006,'Retirement Calculator'!A:A,0),0),0)</f>
        <v>20171.771259384055</v>
      </c>
      <c r="K1006" s="444">
        <f t="shared" ca="1" si="79"/>
        <v>-87052.29941992501</v>
      </c>
      <c r="L1006" s="444">
        <f t="shared" ca="1" si="80"/>
        <v>-20979604.160201926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-20979604.160201926</v>
      </c>
      <c r="J1007" s="444">
        <f t="array" ref="J1007">IFERROR(INDEX('Retirement Calculator'!K:K,MATCH('Lorri 401b'!N1007,'Retirement Calculator'!A:A,0),0),0)</f>
        <v>20171.771259384055</v>
      </c>
      <c r="K1007" s="444">
        <f t="shared" ca="1" si="79"/>
        <v>-87499.066381088778</v>
      </c>
      <c r="L1007" s="444">
        <f t="shared" ca="1" si="80"/>
        <v>-21087274.997842398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-21087274.997842398</v>
      </c>
      <c r="J1008" s="444">
        <f t="array" ref="J1008">IFERROR(INDEX('Retirement Calculator'!K:K,MATCH('Lorri 401b'!N1008,'Retirement Calculator'!A:A,0),0),0)</f>
        <v>20171.771259384055</v>
      </c>
      <c r="K1008" s="444">
        <f t="shared" ca="1" si="79"/>
        <v>-87947.694871257409</v>
      </c>
      <c r="L1008" s="444">
        <f t="shared" ca="1" si="80"/>
        <v>-21195394.463973038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-21195394.463973038</v>
      </c>
      <c r="J1009" s="444">
        <f t="array" ref="J1009">IFERROR(INDEX('Retirement Calculator'!K:K,MATCH('Lorri 401b'!N1009,'Retirement Calculator'!A:A,0),0),0)</f>
        <v>20171.771259384055</v>
      </c>
      <c r="K1009" s="444">
        <f t="shared" ca="1" si="79"/>
        <v>-88398.192646801748</v>
      </c>
      <c r="L1009" s="444">
        <f t="shared" ca="1" si="80"/>
        <v>-21303964.427879222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-21303964.427879222</v>
      </c>
      <c r="J1010" s="444">
        <f t="array" ref="J1010">IFERROR(INDEX('Retirement Calculator'!K:K,MATCH('Lorri 401b'!N1010,'Retirement Calculator'!A:A,0),0),0)</f>
        <v>20171.771259384055</v>
      </c>
      <c r="K1010" s="444">
        <f t="shared" ca="1" si="79"/>
        <v>-88850.567496410848</v>
      </c>
      <c r="L1010" s="444">
        <f t="shared" ca="1" si="80"/>
        <v>-21412986.766635016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-21412986.766635016</v>
      </c>
      <c r="J1011" s="444">
        <f t="array" ref="J1011">IFERROR(INDEX('Retirement Calculator'!K:K,MATCH('Lorri 401b'!N1011,'Retirement Calculator'!A:A,0),0),0)</f>
        <v>20171.771259384055</v>
      </c>
      <c r="K1011" s="444">
        <f t="shared" ca="1" si="79"/>
        <v>-89304.827241226652</v>
      </c>
      <c r="L1011" s="444">
        <f t="shared" ca="1" si="80"/>
        <v>-21522463.365135625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-21522463.365135625</v>
      </c>
      <c r="J1012" s="444">
        <f t="array" ref="J1012">IFERROR(INDEX('Retirement Calculator'!K:K,MATCH('Lorri 401b'!N1012,'Retirement Calculator'!A:A,0),0),0)</f>
        <v>20171.771259384055</v>
      </c>
      <c r="K1012" s="444">
        <f t="shared" ca="1" si="79"/>
        <v>-89760.979734979192</v>
      </c>
      <c r="L1012" s="444">
        <f t="shared" ca="1" si="80"/>
        <v>-21632396.116129987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-21632396.116129987</v>
      </c>
      <c r="J1013" s="444">
        <f t="array" ref="J1013">IFERROR(INDEX('Retirement Calculator'!K:K,MATCH('Lorri 401b'!N1013,'Retirement Calculator'!A:A,0),0),0)</f>
        <v>20171.771259384055</v>
      </c>
      <c r="K1013" s="444">
        <f t="shared" ca="1" si="79"/>
        <v>-90219.032864122375</v>
      </c>
      <c r="L1013" s="444">
        <f t="shared" ca="1" si="80"/>
        <v>-21742786.920253493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-21742786.920253493</v>
      </c>
      <c r="J1014" s="444">
        <f t="array" ref="J1014">IFERROR(INDEX('Retirement Calculator'!K:K,MATCH('Lorri 401b'!N1014,'Retirement Calculator'!A:A,0),0),0)</f>
        <v>20171.771259384055</v>
      </c>
      <c r="K1014" s="444">
        <f t="shared" ca="1" si="79"/>
        <v>-90678.994547970316</v>
      </c>
      <c r="L1014" s="444">
        <f t="shared" ca="1" si="80"/>
        <v>-21853637.686060846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-21853637.686060846</v>
      </c>
      <c r="J1015" s="444">
        <f t="array" ref="J1015">IFERROR(INDEX('Retirement Calculator'!K:K,MATCH('Lorri 401b'!N1015,'Retirement Calculator'!A:A,0),0),0)</f>
        <v>20171.771259384055</v>
      </c>
      <c r="K1015" s="444">
        <f t="shared" ca="1" si="79"/>
        <v>-91140.872738834281</v>
      </c>
      <c r="L1015" s="444">
        <f t="shared" ca="1" si="80"/>
        <v>-21964950.330059063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-21964950.330059063</v>
      </c>
      <c r="J1016" s="444">
        <f t="array" ref="J1016">IFERROR(INDEX('Retirement Calculator'!K:K,MATCH('Lorri 401b'!N1016,'Retirement Calculator'!A:A,0),0),0)</f>
        <v>20171.771259384055</v>
      </c>
      <c r="K1016" s="444">
        <f t="shared" ca="1" si="79"/>
        <v>-91604.675422160188</v>
      </c>
      <c r="L1016" s="444">
        <f t="shared" ca="1" si="80"/>
        <v>-22076726.776740607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-22076726.776740607</v>
      </c>
      <c r="J1017" s="444">
        <f t="array" ref="J1017">IFERROR(INDEX('Retirement Calculator'!K:K,MATCH('Lorri 401b'!N1017,'Retirement Calculator'!A:A,0),0),0)</f>
        <v>20171.771259384055</v>
      </c>
      <c r="K1017" s="444">
        <f t="shared" ca="1" si="79"/>
        <v>-92070.410616666617</v>
      </c>
      <c r="L1017" s="444">
        <f t="shared" ca="1" si="80"/>
        <v>-22188968.958616655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-22188968.958616655</v>
      </c>
      <c r="J1018" s="444">
        <f t="array" ref="J1018">IFERROR(INDEX('Retirement Calculator'!K:K,MATCH('Lorri 401b'!N1018,'Retirement Calculator'!A:A,0),0),0)</f>
        <v>20171.771259384055</v>
      </c>
      <c r="K1018" s="444">
        <f t="shared" ca="1" si="79"/>
        <v>-92538.086374483493</v>
      </c>
      <c r="L1018" s="444">
        <f t="shared" ca="1" si="80"/>
        <v>-22301678.816250522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-22301678.816250522</v>
      </c>
      <c r="J1019" s="444">
        <f t="array" ref="J1019">IFERROR(INDEX('Retirement Calculator'!K:K,MATCH('Lorri 401b'!N1019,'Retirement Calculator'!A:A,0),0),0)</f>
        <v>20171.771259384055</v>
      </c>
      <c r="K1019" s="444">
        <f t="shared" ca="1" si="79"/>
        <v>-93007.710781291273</v>
      </c>
      <c r="L1019" s="444">
        <f t="shared" ca="1" si="80"/>
        <v>-22414858.298291195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-22414858.298291195</v>
      </c>
      <c r="J1020" s="444">
        <f t="array" ref="J1020">IFERROR(INDEX('Retirement Calculator'!K:K,MATCH('Lorri 401b'!N1020,'Retirement Calculator'!A:A,0),0),0)</f>
        <v>20171.771259384055</v>
      </c>
      <c r="K1020" s="444">
        <f t="shared" ca="1" si="79"/>
        <v>-93479.291956460744</v>
      </c>
      <c r="L1020" s="444">
        <f t="shared" ca="1" si="80"/>
        <v>-22528509.36150704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-22528509.36150704</v>
      </c>
      <c r="J1021" s="444">
        <f t="array" ref="J1021">IFERROR(INDEX('Retirement Calculator'!K:K,MATCH('Lorri 401b'!N1021,'Retirement Calculator'!A:A,0),0),0)</f>
        <v>20171.771259384055</v>
      </c>
      <c r="K1021" s="444">
        <f t="shared" ca="1" si="79"/>
        <v>-93952.838053193424</v>
      </c>
      <c r="L1021" s="444">
        <f t="shared" ca="1" si="80"/>
        <v>-22642633.970819615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-22642633.970819615</v>
      </c>
      <c r="J1022" s="444">
        <f t="array" ref="J1022">IFERROR(INDEX('Retirement Calculator'!K:K,MATCH('Lorri 401b'!N1022,'Retirement Calculator'!A:A,0),0),0)</f>
        <v>20171.771259384055</v>
      </c>
      <c r="K1022" s="444">
        <f t="shared" ca="1" si="79"/>
        <v>-94428.357258662494</v>
      </c>
      <c r="L1022" s="444">
        <f t="shared" ca="1" si="80"/>
        <v>-22757234.09933766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-22757234.09933766</v>
      </c>
      <c r="J1023" s="444">
        <f t="array" ref="J1023">IFERROR(INDEX('Retirement Calculator'!K:K,MATCH('Lorri 401b'!N1023,'Retirement Calculator'!A:A,0),0),0)</f>
        <v>20171.771259384055</v>
      </c>
      <c r="K1023" s="444">
        <f t="shared" ca="1" si="79"/>
        <v>-94905.857794154348</v>
      </c>
      <c r="L1023" s="444">
        <f t="shared" ca="1" si="80"/>
        <v>-22872311.728391197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-22872311.728391197</v>
      </c>
      <c r="J1024" s="444">
        <f t="array" ref="J1024">IFERROR(INDEX('Retirement Calculator'!K:K,MATCH('Lorri 401b'!N1024,'Retirement Calculator'!A:A,0),0),0)</f>
        <v>20171.771259384055</v>
      </c>
      <c r="K1024" s="444">
        <f t="shared" ca="1" si="79"/>
        <v>-95385.347915210747</v>
      </c>
      <c r="L1024" s="444">
        <f t="shared" ca="1" si="80"/>
        <v>-22987868.847565789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-22987868.847565789</v>
      </c>
      <c r="J1025" s="444">
        <f t="array" ref="J1025">IFERROR(INDEX('Retirement Calculator'!K:K,MATCH('Lorri 401b'!N1025,'Retirement Calculator'!A:A,0),0),0)</f>
        <v>20171.771259384055</v>
      </c>
      <c r="K1025" s="444">
        <f t="shared" ca="1" si="79"/>
        <v>-95866.835911771544</v>
      </c>
      <c r="L1025" s="444">
        <f t="shared" ca="1" si="80"/>
        <v>-23103907.454736944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-23103907.454736944</v>
      </c>
      <c r="J1026" s="444">
        <f t="array" ref="J1026">IFERROR(INDEX('Retirement Calculator'!K:K,MATCH('Lorri 401b'!N1026,'Retirement Calculator'!A:A,0),0),0)</f>
        <v>20171.771259384055</v>
      </c>
      <c r="K1026" s="444">
        <f t="shared" ca="1" si="79"/>
        <v>-96350.330108318027</v>
      </c>
      <c r="L1026" s="444">
        <f t="shared" ca="1" si="80"/>
        <v>-23220429.556104645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-23220429.556104645</v>
      </c>
      <c r="J1027" s="444">
        <f t="array" ref="J1027">IFERROR(INDEX('Retirement Calculator'!K:K,MATCH('Lorri 401b'!N1027,'Retirement Calculator'!A:A,0),0),0)</f>
        <v>20171.771259384055</v>
      </c>
      <c r="K1027" s="444">
        <f t="shared" ca="1" si="79"/>
        <v>-96835.838864016783</v>
      </c>
      <c r="L1027" s="444">
        <f t="shared" ca="1" si="80"/>
        <v>-23337437.166228045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-23337437.166228045</v>
      </c>
      <c r="J1028" s="444">
        <f t="array" ref="J1028">IFERROR(INDEX('Retirement Calculator'!K:K,MATCH('Lorri 401b'!N1028,'Retirement Calculator'!A:A,0),0),0)</f>
        <v>20171.771259384055</v>
      </c>
      <c r="K1028" s="444">
        <f t="shared" ref="K1028:K1282" ca="1" si="103">IPMT(M1028/12,1,12,-I1028+J1028,,0)</f>
        <v>-97323.370572864282</v>
      </c>
      <c r="L1028" s="444">
        <f t="shared" ref="L1028:L1282" ca="1" si="104">I1028-J1028+K1028</f>
        <v>-23454932.308060292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-23454932.308060292</v>
      </c>
      <c r="J1029" s="444">
        <f t="array" ref="J1029">IFERROR(INDEX('Retirement Calculator'!K:K,MATCH('Lorri 401b'!N1029,'Retirement Calculator'!A:A,0),0),0)</f>
        <v>20171.771259384055</v>
      </c>
      <c r="K1029" s="444">
        <f t="shared" ca="1" si="103"/>
        <v>-97812.93366383198</v>
      </c>
      <c r="L1029" s="444">
        <f t="shared" ca="1" si="104"/>
        <v>-23572917.012983505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-23572917.012983505</v>
      </c>
      <c r="J1030" s="444">
        <f t="array" ref="J1030">IFERROR(INDEX('Retirement Calculator'!K:K,MATCH('Lorri 401b'!N1030,'Retirement Calculator'!A:A,0),0),0)</f>
        <v>20171.771259384055</v>
      </c>
      <c r="K1030" s="444">
        <f t="shared" ca="1" si="103"/>
        <v>-98304.536601012034</v>
      </c>
      <c r="L1030" s="444">
        <f t="shared" ca="1" si="104"/>
        <v>-23691393.320843898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-23691393.320843898</v>
      </c>
      <c r="J1031" s="444">
        <f t="array" ref="J1031">IFERROR(INDEX('Retirement Calculator'!K:K,MATCH('Lorri 401b'!N1031,'Retirement Calculator'!A:A,0),0),0)</f>
        <v>20171.771259384055</v>
      </c>
      <c r="K1031" s="444">
        <f t="shared" ca="1" si="103"/>
        <v>-98798.187883763661</v>
      </c>
      <c r="L1031" s="444">
        <f t="shared" ca="1" si="104"/>
        <v>-23810363.279987045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-23810363.279987045</v>
      </c>
      <c r="J1032" s="444">
        <f t="array" ref="J1032">IFERROR(INDEX('Retirement Calculator'!K:K,MATCH('Lorri 401b'!N1032,'Retirement Calculator'!A:A,0),0),0)</f>
        <v>20171.771259384055</v>
      </c>
      <c r="K1032" s="444">
        <f t="shared" ca="1" si="103"/>
        <v>-99293.896046860114</v>
      </c>
      <c r="L1032" s="444">
        <f t="shared" ca="1" si="104"/>
        <v>-23929828.947293285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-23929828.947293285</v>
      </c>
      <c r="J1033" s="444">
        <f t="array" ref="J1033">IFERROR(INDEX('Retirement Calculator'!K:K,MATCH('Lorri 401b'!N1033,'Retirement Calculator'!A:A,0),0),0)</f>
        <v>20171.771259384055</v>
      </c>
      <c r="K1033" s="444">
        <f t="shared" ca="1" si="103"/>
        <v>-99791.669660636107</v>
      </c>
      <c r="L1033" s="444">
        <f t="shared" ca="1" si="104"/>
        <v>-24049792.388213303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-24049792.388213303</v>
      </c>
      <c r="J1034" s="444">
        <f t="array" ref="J1034">IFERROR(INDEX('Retirement Calculator'!K:K,MATCH('Lorri 401b'!N1034,'Retirement Calculator'!A:A,0),0),0)</f>
        <v>20171.771259384055</v>
      </c>
      <c r="K1034" s="444">
        <f t="shared" ca="1" si="103"/>
        <v>-100291.51733113619</v>
      </c>
      <c r="L1034" s="444">
        <f t="shared" ca="1" si="104"/>
        <v>-24170255.67680382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-24170255.67680382</v>
      </c>
      <c r="J1035" s="444">
        <f t="array" ref="J1035">IFERROR(INDEX('Retirement Calculator'!K:K,MATCH('Lorri 401b'!N1035,'Retirement Calculator'!A:A,0),0),0)</f>
        <v>20171.771259384055</v>
      </c>
      <c r="K1035" s="444">
        <f t="shared" ca="1" si="103"/>
        <v>-100793.44770026334</v>
      </c>
      <c r="L1035" s="444">
        <f t="shared" ca="1" si="104"/>
        <v>-24291220.895763464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-24291220.895763464</v>
      </c>
      <c r="J1036" s="444">
        <f t="array" ref="J1036">IFERROR(INDEX('Retirement Calculator'!K:K,MATCH('Lorri 401b'!N1036,'Retirement Calculator'!A:A,0),0),0)</f>
        <v>20171.771259384055</v>
      </c>
      <c r="K1036" s="444">
        <f t="shared" ca="1" si="103"/>
        <v>-101297.46944592852</v>
      </c>
      <c r="L1036" s="444">
        <f t="shared" ca="1" si="104"/>
        <v>-24412690.136468776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-24412690.136468776</v>
      </c>
      <c r="J1037" s="444">
        <f t="array" ref="J1037">IFERROR(INDEX('Retirement Calculator'!K:K,MATCH('Lorri 401b'!N1037,'Retirement Calculator'!A:A,0),0),0)</f>
        <v>20171.771259384055</v>
      </c>
      <c r="K1037" s="444">
        <f t="shared" ca="1" si="103"/>
        <v>-101803.59128220065</v>
      </c>
      <c r="L1037" s="444">
        <f t="shared" ca="1" si="104"/>
        <v>-24534665.499010358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-24534665.499010358</v>
      </c>
      <c r="J1038" s="444">
        <f t="array" ref="J1038">IFERROR(INDEX('Retirement Calculator'!K:K,MATCH('Lorri 401b'!N1038,'Retirement Calculator'!A:A,0),0),0)</f>
        <v>20171.771259384055</v>
      </c>
      <c r="K1038" s="444">
        <f t="shared" ca="1" si="103"/>
        <v>-102311.82195945724</v>
      </c>
      <c r="L1038" s="444">
        <f t="shared" ca="1" si="104"/>
        <v>-24657149.092229199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-24657149.092229199</v>
      </c>
      <c r="J1039" s="444">
        <f t="array" ref="J1039">IFERROR(INDEX('Retirement Calculator'!K:K,MATCH('Lorri 401b'!N1039,'Retirement Calculator'!A:A,0),0),0)</f>
        <v>20171.771259384055</v>
      </c>
      <c r="K1039" s="444">
        <f t="shared" ca="1" si="103"/>
        <v>-102822.17026453576</v>
      </c>
      <c r="L1039" s="444">
        <f t="shared" ca="1" si="104"/>
        <v>-24780143.033753116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-24780143.033753116</v>
      </c>
      <c r="J1040" s="444">
        <f t="array" ref="J1040">IFERROR(INDEX('Retirement Calculator'!K:K,MATCH('Lorri 401b'!N1040,'Retirement Calculator'!A:A,0),0),0)</f>
        <v>20171.771259384055</v>
      </c>
      <c r="K1040" s="444">
        <f t="shared" ca="1" si="103"/>
        <v>-103334.64502088541</v>
      </c>
      <c r="L1040" s="444">
        <f t="shared" ca="1" si="104"/>
        <v>-24903649.450033385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-24903649.450033385</v>
      </c>
      <c r="J1041" s="444">
        <f t="array" ref="J1041">IFERROR(INDEX('Retirement Calculator'!K:K,MATCH('Lorri 401b'!N1041,'Retirement Calculator'!A:A,0),0),0)</f>
        <v>20171.771259384055</v>
      </c>
      <c r="K1041" s="444">
        <f t="shared" ca="1" si="103"/>
        <v>-103849.25508871986</v>
      </c>
      <c r="L1041" s="444">
        <f t="shared" ca="1" si="104"/>
        <v>-25027670.476381488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-25027670.476381488</v>
      </c>
      <c r="J1042" s="444">
        <f t="array" ref="J1042">IFERROR(INDEX('Retirement Calculator'!K:K,MATCH('Lorri 401b'!N1042,'Retirement Calculator'!A:A,0),0),0)</f>
        <v>20171.771259384055</v>
      </c>
      <c r="K1042" s="444">
        <f t="shared" ca="1" si="103"/>
        <v>-104366.00936517029</v>
      </c>
      <c r="L1042" s="444">
        <f t="shared" ca="1" si="104"/>
        <v>-25152208.257006042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-25152208.257006042</v>
      </c>
      <c r="J1043" s="444">
        <f t="array" ref="J1043">IFERROR(INDEX('Retirement Calculator'!K:K,MATCH('Lorri 401b'!N1043,'Retirement Calculator'!A:A,0),0),0)</f>
        <v>20171.771259384055</v>
      </c>
      <c r="K1043" s="444">
        <f t="shared" ca="1" si="103"/>
        <v>-104884.91678443927</v>
      </c>
      <c r="L1043" s="444">
        <f t="shared" ca="1" si="104"/>
        <v>-25277264.945049863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-25277264.945049863</v>
      </c>
      <c r="J1044" s="444">
        <f t="array" ref="J1044">IFERROR(INDEX('Retirement Calculator'!K:K,MATCH('Lorri 401b'!N1044,'Retirement Calculator'!A:A,0),0),0)</f>
        <v>20171.771259384055</v>
      </c>
      <c r="K1044" s="444">
        <f t="shared" ca="1" si="103"/>
        <v>-105405.98631795519</v>
      </c>
      <c r="L1044" s="444">
        <f t="shared" ca="1" si="104"/>
        <v>-25402842.702627201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-25402842.702627201</v>
      </c>
      <c r="J1045" s="444">
        <f t="array" ref="J1045">IFERROR(INDEX('Retirement Calculator'!K:K,MATCH('Lorri 401b'!N1045,'Retirement Calculator'!A:A,0),0),0)</f>
        <v>20171.771259384055</v>
      </c>
      <c r="K1045" s="444">
        <f t="shared" ca="1" si="103"/>
        <v>-105929.22697452742</v>
      </c>
      <c r="L1045" s="444">
        <f t="shared" ca="1" si="104"/>
        <v>-25528943.700861111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-25528943.700861111</v>
      </c>
      <c r="J1046" s="444">
        <f t="array" ref="J1046">IFERROR(INDEX('Retirement Calculator'!K:K,MATCH('Lorri 401b'!N1046,'Retirement Calculator'!A:A,0),0),0)</f>
        <v>20171.771259384055</v>
      </c>
      <c r="K1046" s="444">
        <f t="shared" ca="1" si="103"/>
        <v>-106454.64780050206</v>
      </c>
      <c r="L1046" s="444">
        <f t="shared" ca="1" si="104"/>
        <v>-25655570.119920995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-25655570.119920995</v>
      </c>
      <c r="J1047" s="444">
        <f t="array" ref="J1047">IFERROR(INDEX('Retirement Calculator'!K:K,MATCH('Lorri 401b'!N1047,'Retirement Calculator'!A:A,0),0),0)</f>
        <v>20171.771259384055</v>
      </c>
      <c r="K1047" s="444">
        <f t="shared" ca="1" si="103"/>
        <v>-106982.25787991824</v>
      </c>
      <c r="L1047" s="444">
        <f t="shared" ca="1" si="104"/>
        <v>-25782724.149060294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-25782724.149060294</v>
      </c>
      <c r="J1048" s="444">
        <f t="array" ref="J1048">IFERROR(INDEX('Retirement Calculator'!K:K,MATCH('Lorri 401b'!N1048,'Retirement Calculator'!A:A,0),0),0)</f>
        <v>20171.771259384055</v>
      </c>
      <c r="K1048" s="444">
        <f t="shared" ca="1" si="103"/>
        <v>-107512.06633466532</v>
      </c>
      <c r="L1048" s="444">
        <f t="shared" ca="1" si="104"/>
        <v>-25910407.986654341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-25910407.986654341</v>
      </c>
      <c r="J1049" s="444">
        <f t="array" ref="J1049">IFERROR(INDEX('Retirement Calculator'!K:K,MATCH('Lorri 401b'!N1049,'Retirement Calculator'!A:A,0),0),0)</f>
        <v>20171.771259384055</v>
      </c>
      <c r="K1049" s="444">
        <f t="shared" ca="1" si="103"/>
        <v>-108044.08232464052</v>
      </c>
      <c r="L1049" s="444">
        <f t="shared" ca="1" si="104"/>
        <v>-26038623.840238363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-26038623.840238363</v>
      </c>
      <c r="J1050" s="444">
        <f t="array" ref="J1050">IFERROR(INDEX('Retirement Calculator'!K:K,MATCH('Lorri 401b'!N1050,'Retirement Calculator'!A:A,0),0),0)</f>
        <v>20171.771259384055</v>
      </c>
      <c r="K1050" s="444">
        <f t="shared" ca="1" si="103"/>
        <v>-108578.31504790726</v>
      </c>
      <c r="L1050" s="444">
        <f t="shared" ca="1" si="104"/>
        <v>-26167373.926545653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-26167373.926545653</v>
      </c>
      <c r="J1051" s="444">
        <f t="array" ref="J1051">IFERROR(INDEX('Retirement Calculator'!K:K,MATCH('Lorri 401b'!N1051,'Retirement Calculator'!A:A,0),0),0)</f>
        <v>20171.771259384055</v>
      </c>
      <c r="K1051" s="444">
        <f t="shared" ca="1" si="103"/>
        <v>-109114.77374085432</v>
      </c>
      <c r="L1051" s="444">
        <f t="shared" ca="1" si="104"/>
        <v>-26296660.47154589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-26296660.47154589</v>
      </c>
      <c r="J1052" s="444">
        <f t="array" ref="J1052">IFERROR(INDEX('Retirement Calculator'!K:K,MATCH('Lorri 401b'!N1052,'Retirement Calculator'!A:A,0),0),0)</f>
        <v>20171.771259384055</v>
      </c>
      <c r="K1052" s="444">
        <f t="shared" ca="1" si="103"/>
        <v>-109653.46767835529</v>
      </c>
      <c r="L1052" s="444">
        <f t="shared" ca="1" si="104"/>
        <v>-26426485.710483629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-26426485.710483629</v>
      </c>
      <c r="J1053" s="444">
        <f t="array" ref="J1053">IFERROR(INDEX('Retirement Calculator'!K:K,MATCH('Lorri 401b'!N1053,'Retirement Calculator'!A:A,0),0),0)</f>
        <v>20171.771259384055</v>
      </c>
      <c r="K1053" s="444">
        <f t="shared" ca="1" si="103"/>
        <v>-110194.40617392921</v>
      </c>
      <c r="L1053" s="444">
        <f t="shared" ca="1" si="104"/>
        <v>-26556851.887916941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-26556851.887916941</v>
      </c>
      <c r="J1054" s="444">
        <f t="array" ref="J1054">IFERROR(INDEX('Retirement Calculator'!K:K,MATCH('Lorri 401b'!N1054,'Retirement Calculator'!A:A,0),0),0)</f>
        <v>20171.771259384055</v>
      </c>
      <c r="K1054" s="444">
        <f t="shared" ca="1" si="103"/>
        <v>-110737.59857990136</v>
      </c>
      <c r="L1054" s="444">
        <f t="shared" ca="1" si="104"/>
        <v>-26687761.257756226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-26687761.257756226</v>
      </c>
      <c r="J1055" s="444">
        <f t="array" ref="J1055">IFERROR(INDEX('Retirement Calculator'!K:K,MATCH('Lorri 401b'!N1055,'Retirement Calculator'!A:A,0),0),0)</f>
        <v>20171.771259384055</v>
      </c>
      <c r="K1055" s="444">
        <f t="shared" ca="1" si="103"/>
        <v>-111283.05428756503</v>
      </c>
      <c r="L1055" s="444">
        <f t="shared" ca="1" si="104"/>
        <v>-26819216.083303172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-26819216.083303172</v>
      </c>
      <c r="J1056" s="444">
        <f t="array" ref="J1056">IFERROR(INDEX('Retirement Calculator'!K:K,MATCH('Lorri 401b'!N1056,'Retirement Calculator'!A:A,0),0),0)</f>
        <v>20171.771259384055</v>
      </c>
      <c r="K1056" s="444">
        <f t="shared" ca="1" si="103"/>
        <v>-111830.78272734399</v>
      </c>
      <c r="L1056" s="444">
        <f t="shared" ca="1" si="104"/>
        <v>-26951218.6372899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-26951218.6372899</v>
      </c>
      <c r="J1057" s="444">
        <f t="array" ref="J1057">IFERROR(INDEX('Retirement Calculator'!K:K,MATCH('Lorri 401b'!N1057,'Retirement Calculator'!A:A,0),0),0)</f>
        <v>20171.771259384055</v>
      </c>
      <c r="K1057" s="444">
        <f t="shared" ca="1" si="103"/>
        <v>-112380.79336895535</v>
      </c>
      <c r="L1057" s="444">
        <f t="shared" ca="1" si="104"/>
        <v>-27083771.201918237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-27083771.201918237</v>
      </c>
      <c r="J1058" s="444">
        <f t="array" ref="J1058">IFERROR(INDEX('Retirement Calculator'!K:K,MATCH('Lorri 401b'!N1058,'Retirement Calculator'!A:A,0),0),0)</f>
        <v>20171.771259384055</v>
      </c>
      <c r="K1058" s="444">
        <f t="shared" ca="1" si="103"/>
        <v>-112933.09572157341</v>
      </c>
      <c r="L1058" s="444">
        <f t="shared" ca="1" si="104"/>
        <v>-27216876.068899192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-27216876.068899192</v>
      </c>
      <c r="J1059" s="444">
        <f t="array" ref="J1059">IFERROR(INDEX('Retirement Calculator'!K:K,MATCH('Lorri 401b'!N1059,'Retirement Calculator'!A:A,0),0),0)</f>
        <v>20171.771259384055</v>
      </c>
      <c r="K1059" s="444">
        <f t="shared" ca="1" si="103"/>
        <v>-113487.69933399405</v>
      </c>
      <c r="L1059" s="444">
        <f t="shared" ca="1" si="104"/>
        <v>-27350535.53949257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-27350535.53949257</v>
      </c>
      <c r="J1060" s="444">
        <f t="array" ref="J1060">IFERROR(INDEX('Retirement Calculator'!K:K,MATCH('Lorri 401b'!N1060,'Retirement Calculator'!A:A,0),0),0)</f>
        <v>20171.771259384055</v>
      </c>
      <c r="K1060" s="444">
        <f t="shared" ca="1" si="103"/>
        <v>-114044.61379479979</v>
      </c>
      <c r="L1060" s="444">
        <f t="shared" ca="1" si="104"/>
        <v>-27484751.924546752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-27484751.924546752</v>
      </c>
      <c r="J1061" s="444">
        <f t="array" ref="J1061">IFERROR(INDEX('Retirement Calculator'!K:K,MATCH('Lorri 401b'!N1061,'Retirement Calculator'!A:A,0),0),0)</f>
        <v>20171.771259384055</v>
      </c>
      <c r="K1061" s="444">
        <f t="shared" ca="1" si="103"/>
        <v>-114603.84873252556</v>
      </c>
      <c r="L1061" s="444">
        <f t="shared" ca="1" si="104"/>
        <v>-27619527.544538662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-27619527.544538662</v>
      </c>
      <c r="J1062" s="444">
        <f t="array" ref="J1062">IFERROR(INDEX('Retirement Calculator'!K:K,MATCH('Lorri 401b'!N1062,'Retirement Calculator'!A:A,0),0),0)</f>
        <v>20171.771259384055</v>
      </c>
      <c r="K1062" s="444">
        <f t="shared" ca="1" si="103"/>
        <v>-115165.41381582519</v>
      </c>
      <c r="L1062" s="444">
        <f t="shared" ca="1" si="104"/>
        <v>-27754864.72961387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-27754864.72961387</v>
      </c>
      <c r="J1063" s="444">
        <f t="array" ref="J1063">IFERROR(INDEX('Retirement Calculator'!K:K,MATCH('Lorri 401b'!N1063,'Retirement Calculator'!A:A,0),0),0)</f>
        <v>20171.771259384055</v>
      </c>
      <c r="K1063" s="444">
        <f t="shared" ca="1" si="103"/>
        <v>-115729.31875363855</v>
      </c>
      <c r="L1063" s="444">
        <f t="shared" ca="1" si="104"/>
        <v>-27890765.81962689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-27890765.81962689</v>
      </c>
      <c r="J1064" s="444">
        <f t="array" ref="J1064">IFERROR(INDEX('Retirement Calculator'!K:K,MATCH('Lorri 401b'!N1064,'Retirement Calculator'!A:A,0),0),0)</f>
        <v>20171.771259384055</v>
      </c>
      <c r="K1064" s="444">
        <f t="shared" ca="1" si="103"/>
        <v>-116295.57329535949</v>
      </c>
      <c r="L1064" s="444">
        <f t="shared" ca="1" si="104"/>
        <v>-28027233.164181631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-28027233.164181631</v>
      </c>
      <c r="J1065" s="444">
        <f t="array" ref="J1065">IFERROR(INDEX('Retirement Calculator'!K:K,MATCH('Lorri 401b'!N1065,'Retirement Calculator'!A:A,0),0),0)</f>
        <v>20171.771259384055</v>
      </c>
      <c r="K1065" s="444">
        <f t="shared" ca="1" si="103"/>
        <v>-116864.18723100422</v>
      </c>
      <c r="L1065" s="444">
        <f t="shared" ca="1" si="104"/>
        <v>-28164269.122672018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-28164269.122672018</v>
      </c>
      <c r="J1066" s="444">
        <f t="array" ref="J1066">IFERROR(INDEX('Retirement Calculator'!K:K,MATCH('Lorri 401b'!N1066,'Retirement Calculator'!A:A,0),0),0)</f>
        <v>20171.771259384055</v>
      </c>
      <c r="K1066" s="444">
        <f t="shared" ca="1" si="103"/>
        <v>-117435.17039138083</v>
      </c>
      <c r="L1066" s="444">
        <f t="shared" ca="1" si="104"/>
        <v>-28301876.064322781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-28301876.064322781</v>
      </c>
      <c r="J1067" s="444">
        <f t="array" ref="J1067">IFERROR(INDEX('Retirement Calculator'!K:K,MATCH('Lorri 401b'!N1067,'Retirement Calculator'!A:A,0),0),0)</f>
        <v>20171.771259384055</v>
      </c>
      <c r="K1067" s="444">
        <f t="shared" ca="1" si="103"/>
        <v>-118008.53264825902</v>
      </c>
      <c r="L1067" s="444">
        <f t="shared" ca="1" si="104"/>
        <v>-28440056.368230421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-28440056.368230421</v>
      </c>
      <c r="J1068" s="444">
        <f t="array" ref="J1068">IFERROR(INDEX('Retirement Calculator'!K:K,MATCH('Lorri 401b'!N1068,'Retirement Calculator'!A:A,0),0),0)</f>
        <v>20171.771259384055</v>
      </c>
      <c r="K1068" s="444">
        <f t="shared" ca="1" si="103"/>
        <v>-118584.28391454085</v>
      </c>
      <c r="L1068" s="444">
        <f t="shared" ca="1" si="104"/>
        <v>-28578812.423404343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-28578812.423404343</v>
      </c>
      <c r="J1069" s="444">
        <f t="array" ref="J1069">IFERROR(INDEX('Retirement Calculator'!K:K,MATCH('Lorri 401b'!N1069,'Retirement Calculator'!A:A,0),0),0)</f>
        <v>20171.771259384055</v>
      </c>
      <c r="K1069" s="444">
        <f t="shared" ca="1" si="103"/>
        <v>-119162.43414443218</v>
      </c>
      <c r="L1069" s="444">
        <f t="shared" ca="1" si="104"/>
        <v>-28718146.628808159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-28718146.628808159</v>
      </c>
      <c r="J1070" s="444">
        <f t="array" ref="J1070">IFERROR(INDEX('Retirement Calculator'!K:K,MATCH('Lorri 401b'!N1070,'Retirement Calculator'!A:A,0),0),0)</f>
        <v>20171.771259384055</v>
      </c>
      <c r="K1070" s="444">
        <f t="shared" ca="1" si="103"/>
        <v>-119742.99333361475</v>
      </c>
      <c r="L1070" s="444">
        <f t="shared" ca="1" si="104"/>
        <v>-28858061.393401157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-28858061.393401157</v>
      </c>
      <c r="J1071" s="444">
        <f t="array" ref="J1071">IFERROR(INDEX('Retirement Calculator'!K:K,MATCH('Lorri 401b'!N1071,'Retirement Calculator'!A:A,0),0),0)</f>
        <v>20171.771259384055</v>
      </c>
      <c r="K1071" s="444">
        <f t="shared" ca="1" si="103"/>
        <v>-120325.97151941892</v>
      </c>
      <c r="L1071" s="444">
        <f t="shared" ca="1" si="104"/>
        <v>-28998559.136179958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-28998559.136179958</v>
      </c>
      <c r="J1072" s="444">
        <f t="array" ref="J1072">IFERROR(INDEX('Retirement Calculator'!K:K,MATCH('Lorri 401b'!N1072,'Retirement Calculator'!A:A,0),0),0)</f>
        <v>20171.771259384055</v>
      </c>
      <c r="K1072" s="444">
        <f t="shared" ca="1" si="103"/>
        <v>-120911.37878099724</v>
      </c>
      <c r="L1072" s="444">
        <f t="shared" ca="1" si="104"/>
        <v>-29139642.286220338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-29139642.286220338</v>
      </c>
      <c r="J1073" s="444">
        <f t="array" ref="J1073">IFERROR(INDEX('Retirement Calculator'!K:K,MATCH('Lorri 401b'!N1073,'Retirement Calculator'!A:A,0),0),0)</f>
        <v>20171.771259384055</v>
      </c>
      <c r="K1073" s="444">
        <f t="shared" ca="1" si="103"/>
        <v>-121499.22523949882</v>
      </c>
      <c r="L1073" s="444">
        <f t="shared" ca="1" si="104"/>
        <v>-29281313.282719221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-29281313.282719221</v>
      </c>
      <c r="J1074" s="444">
        <f t="array" ref="J1074">IFERROR(INDEX('Retirement Calculator'!K:K,MATCH('Lorri 401b'!N1074,'Retirement Calculator'!A:A,0),0),0)</f>
        <v>20171.771259384055</v>
      </c>
      <c r="K1074" s="444">
        <f t="shared" ca="1" si="103"/>
        <v>-122089.52105824417</v>
      </c>
      <c r="L1074" s="444">
        <f t="shared" ca="1" si="104"/>
        <v>-29423574.575036846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-29423574.575036846</v>
      </c>
      <c r="J1075" s="444">
        <f t="array" ref="J1075">IFERROR(INDEX('Retirement Calculator'!K:K,MATCH('Lorri 401b'!N1075,'Retirement Calculator'!A:A,0),0),0)</f>
        <v>20171.771259384055</v>
      </c>
      <c r="K1075" s="444">
        <f t="shared" ca="1" si="103"/>
        <v>-122682.27644290095</v>
      </c>
      <c r="L1075" s="444">
        <f t="shared" ca="1" si="104"/>
        <v>-29566428.622739129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-29566428.622739129</v>
      </c>
      <c r="J1076" s="444">
        <f t="array" ref="J1076">IFERROR(INDEX('Retirement Calculator'!K:K,MATCH('Lorri 401b'!N1076,'Retirement Calculator'!A:A,0),0),0)</f>
        <v>20171.771259384055</v>
      </c>
      <c r="K1076" s="444">
        <f t="shared" ca="1" si="103"/>
        <v>-123277.50164166048</v>
      </c>
      <c r="L1076" s="444">
        <f t="shared" ca="1" si="104"/>
        <v>-29709877.895640172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-29709877.895640172</v>
      </c>
      <c r="J1077" s="444">
        <f t="array" ref="J1077">IFERROR(INDEX('Retirement Calculator'!K:K,MATCH('Lorri 401b'!N1077,'Retirement Calculator'!A:A,0),0),0)</f>
        <v>20171.771259384055</v>
      </c>
      <c r="K1077" s="444">
        <f t="shared" ca="1" si="103"/>
        <v>-123875.20694541479</v>
      </c>
      <c r="L1077" s="444">
        <f t="shared" ca="1" si="104"/>
        <v>-29853924.87384497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-29853924.87384497</v>
      </c>
      <c r="J1078" s="444">
        <f t="array" ref="J1078">IFERROR(INDEX('Retirement Calculator'!K:K,MATCH('Lorri 401b'!N1078,'Retirement Calculator'!A:A,0),0),0)</f>
        <v>20171.771259384055</v>
      </c>
      <c r="K1078" s="444">
        <f t="shared" ca="1" si="103"/>
        <v>-124475.40268793479</v>
      </c>
      <c r="L1078" s="444">
        <f t="shared" ca="1" si="104"/>
        <v>-29998572.047792286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-29998572.047792286</v>
      </c>
      <c r="J1079" s="444">
        <f t="array" ref="J1079">IFERROR(INDEX('Retirement Calculator'!K:K,MATCH('Lorri 401b'!N1079,'Retirement Calculator'!A:A,0),0),0)</f>
        <v>20171.771259384055</v>
      </c>
      <c r="K1079" s="444">
        <f t="shared" ca="1" si="103"/>
        <v>-125078.09924604863</v>
      </c>
      <c r="L1079" s="444">
        <f t="shared" ca="1" si="104"/>
        <v>-30143821.918297715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-30143821.918297715</v>
      </c>
      <c r="J1080" s="444">
        <f t="array" ref="J1080">IFERROR(INDEX('Retirement Calculator'!K:K,MATCH('Lorri 401b'!N1080,'Retirement Calculator'!A:A,0),0),0)</f>
        <v>20171.771259384055</v>
      </c>
      <c r="K1080" s="444">
        <f t="shared" ca="1" si="103"/>
        <v>-125683.30703982123</v>
      </c>
      <c r="L1080" s="444">
        <f t="shared" ca="1" si="104"/>
        <v>-30289676.996596918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-30289676.996596918</v>
      </c>
      <c r="J1081" s="444">
        <f t="array" ref="J1081">IFERROR(INDEX('Retirement Calculator'!K:K,MATCH('Lorri 401b'!N1081,'Retirement Calculator'!A:A,0),0),0)</f>
        <v>20171.771259384055</v>
      </c>
      <c r="K1081" s="444">
        <f t="shared" ca="1" si="103"/>
        <v>-126291.03653273458</v>
      </c>
      <c r="L1081" s="444">
        <f t="shared" ca="1" si="104"/>
        <v>-30436139.804389033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-30436139.804389033</v>
      </c>
      <c r="J1082" s="444">
        <f t="array" ref="J1082">IFERROR(INDEX('Retirement Calculator'!K:K,MATCH('Lorri 401b'!N1082,'Retirement Calculator'!A:A,0),0),0)</f>
        <v>20171.771259384055</v>
      </c>
      <c r="K1082" s="444">
        <f t="shared" ca="1" si="103"/>
        <v>-126901.29823186839</v>
      </c>
      <c r="L1082" s="444">
        <f t="shared" ca="1" si="104"/>
        <v>-30583212.873880286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-30583212.873880286</v>
      </c>
      <c r="J1083" s="444">
        <f t="array" ref="J1083">IFERROR(INDEX('Retirement Calculator'!K:K,MATCH('Lorri 401b'!N1083,'Retirement Calculator'!A:A,0),0),0)</f>
        <v>20171.771259384055</v>
      </c>
      <c r="K1083" s="444">
        <f t="shared" ca="1" si="103"/>
        <v>-127514.10268808197</v>
      </c>
      <c r="L1083" s="444">
        <f t="shared" ca="1" si="104"/>
        <v>-30730898.74782775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-30730898.74782775</v>
      </c>
      <c r="J1084" s="444">
        <f t="array" ref="J1084">IFERROR(INDEX('Retirement Calculator'!K:K,MATCH('Lorri 401b'!N1084,'Retirement Calculator'!A:A,0),0),0)</f>
        <v>20171.771259384055</v>
      </c>
      <c r="K1084" s="444">
        <f t="shared" ca="1" si="103"/>
        <v>-128129.46049619638</v>
      </c>
      <c r="L1084" s="444">
        <f t="shared" ca="1" si="104"/>
        <v>-30879199.979583327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-30879199.979583327</v>
      </c>
      <c r="J1085" s="444">
        <f t="array" ref="J1085">IFERROR(INDEX('Retirement Calculator'!K:K,MATCH('Lorri 401b'!N1085,'Retirement Calculator'!A:A,0),0),0)</f>
        <v>20171.771259384055</v>
      </c>
      <c r="K1085" s="444">
        <f t="shared" ca="1" si="103"/>
        <v>-128747.38229517796</v>
      </c>
      <c r="L1085" s="444">
        <f t="shared" ca="1" si="104"/>
        <v>-31028119.133137885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-31028119.133137885</v>
      </c>
      <c r="J1086" s="444">
        <f t="array" ref="J1086">IFERROR(INDEX('Retirement Calculator'!K:K,MATCH('Lorri 401b'!N1086,'Retirement Calculator'!A:A,0),0),0)</f>
        <v>20171.771259384055</v>
      </c>
      <c r="K1086" s="444">
        <f t="shared" ca="1" si="103"/>
        <v>-129367.87876832193</v>
      </c>
      <c r="L1086" s="444">
        <f t="shared" ca="1" si="104"/>
        <v>-31177658.783165589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-31177658.783165589</v>
      </c>
      <c r="J1087" s="444">
        <f t="array" ref="J1087">IFERROR(INDEX('Retirement Calculator'!K:K,MATCH('Lorri 401b'!N1087,'Retirement Calculator'!A:A,0),0),0)</f>
        <v>20171.771259384055</v>
      </c>
      <c r="K1087" s="444">
        <f t="shared" ca="1" si="103"/>
        <v>-129990.96064343739</v>
      </c>
      <c r="L1087" s="444">
        <f t="shared" ca="1" si="104"/>
        <v>-31327821.515068408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-31327821.515068408</v>
      </c>
      <c r="J1088" s="444">
        <f t="array" ref="J1088">IFERROR(INDEX('Retirement Calculator'!K:K,MATCH('Lorri 401b'!N1088,'Retirement Calculator'!A:A,0),0),0)</f>
        <v>20171.771259384055</v>
      </c>
      <c r="K1088" s="444">
        <f t="shared" ca="1" si="103"/>
        <v>-130616.63869303245</v>
      </c>
      <c r="L1088" s="444">
        <f t="shared" ca="1" si="104"/>
        <v>-31478609.925020821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-31478609.925020821</v>
      </c>
      <c r="J1089" s="444">
        <f t="array" ref="J1089">IFERROR(INDEX('Retirement Calculator'!K:K,MATCH('Lorri 401b'!N1089,'Retirement Calculator'!A:A,0),0),0)</f>
        <v>20171.771259384055</v>
      </c>
      <c r="K1089" s="444">
        <f t="shared" ca="1" si="103"/>
        <v>-131244.92373450083</v>
      </c>
      <c r="L1089" s="444">
        <f t="shared" ca="1" si="104"/>
        <v>-31630026.620014705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-31630026.620014705</v>
      </c>
      <c r="J1090" s="444">
        <f t="array" ref="J1090">IFERROR(INDEX('Retirement Calculator'!K:K,MATCH('Lorri 401b'!N1090,'Retirement Calculator'!A:A,0),0),0)</f>
        <v>20171.771259384055</v>
      </c>
      <c r="K1090" s="444">
        <f t="shared" ca="1" si="103"/>
        <v>-131875.8266303087</v>
      </c>
      <c r="L1090" s="444">
        <f t="shared" ca="1" si="104"/>
        <v>-31782074.217904396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-31782074.217904396</v>
      </c>
      <c r="J1091" s="444">
        <f t="array" ref="J1091">IFERROR(INDEX('Retirement Calculator'!K:K,MATCH('Lorri 401b'!N1091,'Retirement Calculator'!A:A,0),0),0)</f>
        <v>20171.771259384055</v>
      </c>
      <c r="K1091" s="444">
        <f t="shared" ca="1" si="103"/>
        <v>-132509.35828818238</v>
      </c>
      <c r="L1091" s="444">
        <f t="shared" ca="1" si="104"/>
        <v>-31934755.347451963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-31934755.347451963</v>
      </c>
      <c r="J1092" s="444">
        <f t="array" ref="J1092">IFERROR(INDEX('Retirement Calculator'!K:K,MATCH('Lorri 401b'!N1092,'Retirement Calculator'!A:A,0),0),0)</f>
        <v>20171.771259384055</v>
      </c>
      <c r="K1092" s="444">
        <f t="shared" ca="1" si="103"/>
        <v>-133145.52966129725</v>
      </c>
      <c r="L1092" s="444">
        <f t="shared" ca="1" si="104"/>
        <v>-32088072.648372643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-32088072.648372643</v>
      </c>
      <c r="J1093" s="444">
        <f t="array" ref="J1093">IFERROR(INDEX('Retirement Calculator'!K:K,MATCH('Lorri 401b'!N1093,'Retirement Calculator'!A:A,0),0),0)</f>
        <v>20171.771259384055</v>
      </c>
      <c r="K1093" s="444">
        <f t="shared" ca="1" si="103"/>
        <v>-133784.35174846678</v>
      </c>
      <c r="L1093" s="444">
        <f t="shared" ca="1" si="104"/>
        <v>-32242028.771380492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-32242028.771380492</v>
      </c>
      <c r="J1094" s="444">
        <f t="array" ref="J1094">IFERROR(INDEX('Retirement Calculator'!K:K,MATCH('Lorri 401b'!N1094,'Retirement Calculator'!A:A,0),0),0)</f>
        <v>20171.771259384055</v>
      </c>
      <c r="K1094" s="444">
        <f t="shared" ca="1" si="103"/>
        <v>-134425.83559433281</v>
      </c>
      <c r="L1094" s="444">
        <f t="shared" ca="1" si="104"/>
        <v>-32396626.378234208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-32396626.378234208</v>
      </c>
      <c r="J1095" s="444">
        <f t="array" ref="J1095">IFERROR(INDEX('Retirement Calculator'!K:K,MATCH('Lorri 401b'!N1095,'Retirement Calculator'!A:A,0),0),0)</f>
        <v>20171.771259384055</v>
      </c>
      <c r="K1095" s="444">
        <f t="shared" ca="1" si="103"/>
        <v>-135069.99228955663</v>
      </c>
      <c r="L1095" s="444">
        <f t="shared" ca="1" si="104"/>
        <v>-32551868.141783148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-32551868.141783148</v>
      </c>
      <c r="J1096" s="444">
        <f t="array" ref="J1096">IFERROR(INDEX('Retirement Calculator'!K:K,MATCH('Lorri 401b'!N1096,'Retirement Calculator'!A:A,0),0),0)</f>
        <v>20171.771259384055</v>
      </c>
      <c r="K1096" s="444">
        <f t="shared" ca="1" si="103"/>
        <v>-135716.83297101053</v>
      </c>
      <c r="L1096" s="444">
        <f t="shared" ca="1" si="104"/>
        <v>-32707756.746013541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-32707756.746013541</v>
      </c>
      <c r="J1097" s="444">
        <f t="array" ref="J1097">IFERROR(INDEX('Retirement Calculator'!K:K,MATCH('Lorri 401b'!N1097,'Retirement Calculator'!A:A,0),0),0)</f>
        <v>20171.771259384055</v>
      </c>
      <c r="K1097" s="444">
        <f t="shared" ca="1" si="103"/>
        <v>-136366.36882197054</v>
      </c>
      <c r="L1097" s="444">
        <f t="shared" ca="1" si="104"/>
        <v>-32864294.886094894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-32864294.886094894</v>
      </c>
      <c r="J1098" s="444">
        <f t="array" ref="J1098">IFERROR(INDEX('Retirement Calculator'!K:K,MATCH('Lorri 401b'!N1098,'Retirement Calculator'!A:A,0),0),0)</f>
        <v>20171.771259384055</v>
      </c>
      <c r="K1098" s="444">
        <f t="shared" ca="1" si="103"/>
        <v>-137018.61107230949</v>
      </c>
      <c r="L1098" s="444">
        <f t="shared" ca="1" si="104"/>
        <v>-33021485.268426586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-33021485.268426586</v>
      </c>
      <c r="J1099" s="444">
        <f t="array" ref="J1099">IFERROR(INDEX('Retirement Calculator'!K:K,MATCH('Lorri 401b'!N1099,'Retirement Calculator'!A:A,0),0),0)</f>
        <v>20171.771259384055</v>
      </c>
      <c r="K1099" s="444">
        <f t="shared" ca="1" si="103"/>
        <v>-137673.57099869155</v>
      </c>
      <c r="L1099" s="444">
        <f t="shared" ca="1" si="104"/>
        <v>-33179330.610684659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-33179330.610684659</v>
      </c>
      <c r="J1100" s="444">
        <f t="array" ref="J1100">IFERROR(INDEX('Retirement Calculator'!K:K,MATCH('Lorri 401b'!N1100,'Retirement Calculator'!A:A,0),0),0)</f>
        <v>20171.771259384055</v>
      </c>
      <c r="K1100" s="444">
        <f t="shared" ca="1" si="103"/>
        <v>-138331.25992476684</v>
      </c>
      <c r="L1100" s="444">
        <f t="shared" ca="1" si="104"/>
        <v>-33337833.641868807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-33337833.641868807</v>
      </c>
      <c r="J1101" s="444">
        <f t="array" ref="J1101">IFERROR(INDEX('Retirement Calculator'!K:K,MATCH('Lorri 401b'!N1101,'Retirement Calculator'!A:A,0),0),0)</f>
        <v>20171.771259384055</v>
      </c>
      <c r="K1101" s="444">
        <f t="shared" ca="1" si="103"/>
        <v>-138991.68922136747</v>
      </c>
      <c r="L1101" s="444">
        <f t="shared" ca="1" si="104"/>
        <v>-33496997.102349557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-33496997.102349557</v>
      </c>
      <c r="J1102" s="444">
        <f t="array" ref="J1102">IFERROR(INDEX('Retirement Calculator'!K:K,MATCH('Lorri 401b'!N1102,'Retirement Calculator'!A:A,0),0),0)</f>
        <v>20171.771259384055</v>
      </c>
      <c r="K1102" s="444">
        <f t="shared" ca="1" si="103"/>
        <v>-139654.8703067039</v>
      </c>
      <c r="L1102" s="444">
        <f t="shared" ca="1" si="104"/>
        <v>-33656823.74391564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-33656823.74391564</v>
      </c>
      <c r="J1103" s="444">
        <f t="array" ref="J1103">IFERROR(INDEX('Retirement Calculator'!K:K,MATCH('Lorri 401b'!N1103,'Retirement Calculator'!A:A,0),0),0)</f>
        <v>20171.771259384055</v>
      </c>
      <c r="K1103" s="444">
        <f t="shared" ca="1" si="103"/>
        <v>-140320.81464656259</v>
      </c>
      <c r="L1103" s="444">
        <f t="shared" ca="1" si="104"/>
        <v>-33817316.329821587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-33817316.329821587</v>
      </c>
      <c r="J1104" s="444">
        <f t="array" ref="J1104">IFERROR(INDEX('Retirement Calculator'!K:K,MATCH('Lorri 401b'!N1104,'Retirement Calculator'!A:A,0),0),0)</f>
        <v>20171.771259384055</v>
      </c>
      <c r="K1104" s="444">
        <f t="shared" ca="1" si="103"/>
        <v>-140989.53375450402</v>
      </c>
      <c r="L1104" s="444">
        <f t="shared" ca="1" si="104"/>
        <v>-33978477.634835474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-33978477.634835474</v>
      </c>
      <c r="J1105" s="444">
        <f t="array" ref="J1105">IFERROR(INDEX('Retirement Calculator'!K:K,MATCH('Lorri 401b'!N1105,'Retirement Calculator'!A:A,0),0),0)</f>
        <v>20171.771259384055</v>
      </c>
      <c r="K1105" s="444">
        <f t="shared" ca="1" si="103"/>
        <v>-141661.0391920619</v>
      </c>
      <c r="L1105" s="444">
        <f t="shared" ca="1" si="104"/>
        <v>-34140310.445286922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-34140310.445286922</v>
      </c>
      <c r="J1106" s="444">
        <f t="array" ref="J1106">IFERROR(INDEX('Retirement Calculator'!K:K,MATCH('Lorri 401b'!N1106,'Retirement Calculator'!A:A,0),0),0)</f>
        <v>20171.771259384055</v>
      </c>
      <c r="K1106" s="444">
        <f t="shared" ca="1" si="103"/>
        <v>-142335.34256894293</v>
      </c>
      <c r="L1106" s="444">
        <f t="shared" ca="1" si="104"/>
        <v>-34302817.559115246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-34302817.559115246</v>
      </c>
      <c r="J1107" s="444">
        <f t="array" ref="J1107">IFERROR(INDEX('Retirement Calculator'!K:K,MATCH('Lorri 401b'!N1107,'Retirement Calculator'!A:A,0),0),0)</f>
        <v>20171.771259384055</v>
      </c>
      <c r="K1107" s="444">
        <f t="shared" ca="1" si="103"/>
        <v>-143012.45554322761</v>
      </c>
      <c r="L1107" s="444">
        <f t="shared" ca="1" si="104"/>
        <v>-34466001.785917856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-34466001.785917856</v>
      </c>
      <c r="J1108" s="444">
        <f t="array" ref="J1108">IFERROR(INDEX('Retirement Calculator'!K:K,MATCH('Lorri 401b'!N1108,'Retirement Calculator'!A:A,0),0),0)</f>
        <v>20171.771259384055</v>
      </c>
      <c r="K1108" s="444">
        <f t="shared" ca="1" si="103"/>
        <v>-143692.38982157182</v>
      </c>
      <c r="L1108" s="444">
        <f t="shared" ca="1" si="104"/>
        <v>-34629865.946998812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-34629865.946998812</v>
      </c>
      <c r="J1109" s="444">
        <f t="array" ref="J1109">IFERROR(INDEX('Retirement Calculator'!K:K,MATCH('Lorri 401b'!N1109,'Retirement Calculator'!A:A,0),0),0)</f>
        <v>20171.771259384055</v>
      </c>
      <c r="K1109" s="444">
        <f t="shared" ca="1" si="103"/>
        <v>-144375.15715940914</v>
      </c>
      <c r="L1109" s="444">
        <f t="shared" ca="1" si="104"/>
        <v>-34794412.875417605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-34794412.875417605</v>
      </c>
      <c r="J1110" s="444">
        <f t="array" ref="J1110">IFERROR(INDEX('Retirement Calculator'!K:K,MATCH('Lorri 401b'!N1110,'Retirement Calculator'!A:A,0),0),0)</f>
        <v>20171.771259384055</v>
      </c>
      <c r="K1110" s="444">
        <f t="shared" ca="1" si="103"/>
        <v>-145060.76936115412</v>
      </c>
      <c r="L1110" s="444">
        <f t="shared" ca="1" si="104"/>
        <v>-34959645.416038141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-34959645.416038141</v>
      </c>
      <c r="J1111" s="444">
        <f t="array" ref="J1111">IFERROR(INDEX('Retirement Calculator'!K:K,MATCH('Lorri 401b'!N1111,'Retirement Calculator'!A:A,0),0),0)</f>
        <v>20171.771259384055</v>
      </c>
      <c r="K1111" s="444">
        <f t="shared" ca="1" si="103"/>
        <v>-145749.23828040634</v>
      </c>
      <c r="L1111" s="444">
        <f t="shared" ca="1" si="104"/>
        <v>-35125566.425577931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-35125566.425577931</v>
      </c>
      <c r="J1112" s="444">
        <f t="array" ref="J1112">IFERROR(INDEX('Retirement Calculator'!K:K,MATCH('Lorri 401b'!N1112,'Retirement Calculator'!A:A,0),0),0)</f>
        <v>20171.771259384055</v>
      </c>
      <c r="K1112" s="444">
        <f t="shared" ca="1" si="103"/>
        <v>-146440.57582015547</v>
      </c>
      <c r="L1112" s="444">
        <f t="shared" ca="1" si="104"/>
        <v>-35292178.772657469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-35292178.772657469</v>
      </c>
      <c r="J1113" s="444">
        <f t="array" ref="J1113">IFERROR(INDEX('Retirement Calculator'!K:K,MATCH('Lorri 401b'!N1113,'Retirement Calculator'!A:A,0),0),0)</f>
        <v>20171.771259384055</v>
      </c>
      <c r="K1113" s="444">
        <f t="shared" ca="1" si="103"/>
        <v>-147134.79393298688</v>
      </c>
      <c r="L1113" s="444">
        <f t="shared" ca="1" si="104"/>
        <v>-35459485.337849841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-35459485.337849841</v>
      </c>
      <c r="J1114" s="444">
        <f t="array" ref="J1114">IFERROR(INDEX('Retirement Calculator'!K:K,MATCH('Lorri 401b'!N1114,'Retirement Calculator'!A:A,0),0),0)</f>
        <v>20171.771259384055</v>
      </c>
      <c r="K1114" s="444">
        <f t="shared" ca="1" si="103"/>
        <v>-147831.90462128841</v>
      </c>
      <c r="L1114" s="444">
        <f t="shared" ca="1" si="104"/>
        <v>-35627489.013730511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-35627489.013730511</v>
      </c>
      <c r="J1115" s="444">
        <f t="array" ref="J1115">IFERROR(INDEX('Retirement Calculator'!K:K,MATCH('Lorri 401b'!N1115,'Retirement Calculator'!A:A,0),0),0)</f>
        <v>20171.771259384055</v>
      </c>
      <c r="K1115" s="444">
        <f t="shared" ca="1" si="103"/>
        <v>-148531.91993745789</v>
      </c>
      <c r="L1115" s="444">
        <f t="shared" ca="1" si="104"/>
        <v>-35796192.704927355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-35796192.704927355</v>
      </c>
      <c r="J1116" s="444">
        <f t="array" ref="J1116">IFERROR(INDEX('Retirement Calculator'!K:K,MATCH('Lorri 401b'!N1116,'Retirement Calculator'!A:A,0),0),0)</f>
        <v>20171.771259384055</v>
      </c>
      <c r="K1116" s="444">
        <f t="shared" ca="1" si="103"/>
        <v>-149234.85198411142</v>
      </c>
      <c r="L1116" s="444">
        <f t="shared" ca="1" si="104"/>
        <v>-35965599.328170851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-35965599.328170851</v>
      </c>
      <c r="J1117" s="444">
        <f t="array" ref="J1117">IFERROR(INDEX('Retirement Calculator'!K:K,MATCH('Lorri 401b'!N1117,'Retirement Calculator'!A:A,0),0),0)</f>
        <v>20171.771259384055</v>
      </c>
      <c r="K1117" s="444">
        <f t="shared" ca="1" si="103"/>
        <v>-149940.71291429264</v>
      </c>
      <c r="L1117" s="444">
        <f t="shared" ca="1" si="104"/>
        <v>-36135711.812344529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-36135711.812344529</v>
      </c>
      <c r="J1118" s="444">
        <f t="array" ref="J1118">IFERROR(INDEX('Retirement Calculator'!K:K,MATCH('Lorri 401b'!N1118,'Retirement Calculator'!A:A,0),0),0)</f>
        <v>20171.771259384055</v>
      </c>
      <c r="K1118" s="444">
        <f t="shared" ca="1" si="103"/>
        <v>-150649.51493168296</v>
      </c>
      <c r="L1118" s="444">
        <f t="shared" ca="1" si="104"/>
        <v>-36306533.098535597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-36306533.098535597</v>
      </c>
      <c r="J1119" s="444">
        <f t="array" ref="J1119">IFERROR(INDEX('Retirement Calculator'!K:K,MATCH('Lorri 401b'!N1119,'Retirement Calculator'!A:A,0),0),0)</f>
        <v>20171.771259384055</v>
      </c>
      <c r="K1119" s="444">
        <f t="shared" ca="1" si="103"/>
        <v>-151361.27029081242</v>
      </c>
      <c r="L1119" s="444">
        <f t="shared" ca="1" si="104"/>
        <v>-36478066.140085794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-36478066.140085794</v>
      </c>
      <c r="J1120" s="444">
        <f t="array" ref="J1120">IFERROR(INDEX('Retirement Calculator'!K:K,MATCH('Lorri 401b'!N1120,'Retirement Calculator'!A:A,0),0),0)</f>
        <v>20171.771259384055</v>
      </c>
      <c r="K1120" s="444">
        <f t="shared" ca="1" si="103"/>
        <v>-152075.99129727157</v>
      </c>
      <c r="L1120" s="444">
        <f t="shared" ca="1" si="104"/>
        <v>-36650313.902642451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-36650313.902642451</v>
      </c>
      <c r="J1121" s="444">
        <f t="array" ref="J1121">IFERROR(INDEX('Retirement Calculator'!K:K,MATCH('Lorri 401b'!N1121,'Retirement Calculator'!A:A,0),0),0)</f>
        <v>20171.771259384055</v>
      </c>
      <c r="K1121" s="444">
        <f t="shared" ca="1" si="103"/>
        <v>-152793.69030792429</v>
      </c>
      <c r="L1121" s="444">
        <f t="shared" ca="1" si="104"/>
        <v>-36823279.364209756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-36823279.364209756</v>
      </c>
      <c r="J1122" s="444">
        <f t="array" ref="J1122">IFERROR(INDEX('Retirement Calculator'!K:K,MATCH('Lorri 401b'!N1122,'Retirement Calculator'!A:A,0),0),0)</f>
        <v>20171.771259384055</v>
      </c>
      <c r="K1122" s="444">
        <f t="shared" ca="1" si="103"/>
        <v>-153514.37973112141</v>
      </c>
      <c r="L1122" s="444">
        <f t="shared" ca="1" si="104"/>
        <v>-36996965.515200257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-36996965.515200257</v>
      </c>
      <c r="J1123" s="444">
        <f t="array" ref="J1123">IFERROR(INDEX('Retirement Calculator'!K:K,MATCH('Lorri 401b'!N1123,'Retirement Calculator'!A:A,0),0),0)</f>
        <v>20171.771259384055</v>
      </c>
      <c r="K1123" s="444">
        <f t="shared" ca="1" si="103"/>
        <v>-154238.07202691515</v>
      </c>
      <c r="L1123" s="444">
        <f t="shared" ca="1" si="104"/>
        <v>-37171375.358486556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-37171375.358486556</v>
      </c>
      <c r="J1124" s="444">
        <f t="array" ref="J1124">IFERROR(INDEX('Retirement Calculator'!K:K,MATCH('Lorri 401b'!N1124,'Retirement Calculator'!A:A,0),0),0)</f>
        <v>20171.771259384055</v>
      </c>
      <c r="K1124" s="444">
        <f t="shared" ca="1" si="103"/>
        <v>-154964.77970727475</v>
      </c>
      <c r="L1124" s="444">
        <f t="shared" ca="1" si="104"/>
        <v>-37346511.909453213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-37346511.909453213</v>
      </c>
      <c r="J1125" s="444">
        <f t="array" ref="J1125">IFERROR(INDEX('Retirement Calculator'!K:K,MATCH('Lorri 401b'!N1125,'Retirement Calculator'!A:A,0),0),0)</f>
        <v>20171.771259384055</v>
      </c>
      <c r="K1125" s="444">
        <f t="shared" ca="1" si="103"/>
        <v>-155694.51533630249</v>
      </c>
      <c r="L1125" s="444">
        <f t="shared" ca="1" si="104"/>
        <v>-37522378.1960489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-37522378.1960489</v>
      </c>
      <c r="J1126" s="444">
        <f t="array" ref="J1126">IFERROR(INDEX('Retirement Calculator'!K:K,MATCH('Lorri 401b'!N1126,'Retirement Calculator'!A:A,0),0),0)</f>
        <v>20171.771259384055</v>
      </c>
      <c r="K1126" s="444">
        <f t="shared" ca="1" si="103"/>
        <v>-156427.29153045118</v>
      </c>
      <c r="L1126" s="444">
        <f t="shared" ca="1" si="104"/>
        <v>-37698977.258838736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-37698977.258838736</v>
      </c>
      <c r="J1127" s="444">
        <f t="array" ref="J1127">IFERROR(INDEX('Retirement Calculator'!K:K,MATCH('Lorri 401b'!N1127,'Retirement Calculator'!A:A,0),0),0)</f>
        <v>20171.771259384055</v>
      </c>
      <c r="K1127" s="444">
        <f t="shared" ca="1" si="103"/>
        <v>-157163.12095874216</v>
      </c>
      <c r="L1127" s="444">
        <f t="shared" ca="1" si="104"/>
        <v>-37876312.151056863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-37876312.151056863</v>
      </c>
      <c r="J1128" s="444">
        <f t="array" ref="J1128">IFERROR(INDEX('Retirement Calculator'!K:K,MATCH('Lorri 401b'!N1128,'Retirement Calculator'!A:A,0),0),0)</f>
        <v>20171.771259384055</v>
      </c>
      <c r="K1128" s="444">
        <f t="shared" ca="1" si="103"/>
        <v>-157902.01634298437</v>
      </c>
      <c r="L1128" s="444">
        <f t="shared" ca="1" si="104"/>
        <v>-38054385.938659228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-38054385.938659228</v>
      </c>
      <c r="J1129" s="444">
        <f t="array" ref="J1129">IFERROR(INDEX('Retirement Calculator'!K:K,MATCH('Lorri 401b'!N1129,'Retirement Calculator'!A:A,0),0),0)</f>
        <v>20171.771259384055</v>
      </c>
      <c r="K1129" s="444">
        <f t="shared" ca="1" si="103"/>
        <v>-158643.99045799422</v>
      </c>
      <c r="L1129" s="444">
        <f t="shared" ca="1" si="104"/>
        <v>-38233201.700376607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-38233201.700376607</v>
      </c>
      <c r="J1130" s="444">
        <f t="array" ref="J1130">IFERROR(INDEX('Retirement Calculator'!K:K,MATCH('Lorri 401b'!N1130,'Retirement Calculator'!A:A,0),0),0)</f>
        <v>20171.771259384055</v>
      </c>
      <c r="K1130" s="444">
        <f t="shared" ca="1" si="103"/>
        <v>-159389.05613181661</v>
      </c>
      <c r="L1130" s="444">
        <f t="shared" ca="1" si="104"/>
        <v>-38412762.527767807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-38412762.527767807</v>
      </c>
      <c r="J1131" s="444">
        <f t="array" ref="J1131">IFERROR(INDEX('Retirement Calculator'!K:K,MATCH('Lorri 401b'!N1131,'Retirement Calculator'!A:A,0),0),0)</f>
        <v>20171.771259384055</v>
      </c>
      <c r="K1131" s="444">
        <f t="shared" ca="1" si="103"/>
        <v>-160137.22624594663</v>
      </c>
      <c r="L1131" s="444">
        <f t="shared" ca="1" si="104"/>
        <v>-38593071.525273137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-38593071.525273137</v>
      </c>
      <c r="J1132" s="444">
        <f t="array" ref="J1132">IFERROR(INDEX('Retirement Calculator'!K:K,MATCH('Lorri 401b'!N1132,'Retirement Calculator'!A:A,0),0),0)</f>
        <v>20171.771259384055</v>
      </c>
      <c r="K1132" s="444">
        <f t="shared" ca="1" si="103"/>
        <v>-160888.51373555217</v>
      </c>
      <c r="L1132" s="444">
        <f t="shared" ca="1" si="104"/>
        <v>-38774131.810268074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-38774131.810268074</v>
      </c>
      <c r="J1133" s="444">
        <f t="array" ref="J1133">IFERROR(INDEX('Retirement Calculator'!K:K,MATCH('Lorri 401b'!N1133,'Retirement Calculator'!A:A,0),0),0)</f>
        <v>20171.771259384055</v>
      </c>
      <c r="K1133" s="444">
        <f t="shared" ca="1" si="103"/>
        <v>-161642.93158969772</v>
      </c>
      <c r="L1133" s="444">
        <f t="shared" ca="1" si="104"/>
        <v>-38955946.513117157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-38955946.513117157</v>
      </c>
      <c r="J1134" s="444">
        <f t="array" ref="J1134">IFERROR(INDEX('Retirement Calculator'!K:K,MATCH('Lorri 401b'!N1134,'Retirement Calculator'!A:A,0),0),0)</f>
        <v>20171.771259384055</v>
      </c>
      <c r="K1134" s="444">
        <f t="shared" ca="1" si="103"/>
        <v>-162400.49285156891</v>
      </c>
      <c r="L1134" s="444">
        <f t="shared" ca="1" si="104"/>
        <v>-39138518.77722811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-39138518.77722811</v>
      </c>
      <c r="J1135" s="444">
        <f t="array" ref="J1135">IFERROR(INDEX('Retirement Calculator'!K:K,MATCH('Lorri 401b'!N1135,'Retirement Calculator'!A:A,0),0),0)</f>
        <v>20171.771259384055</v>
      </c>
      <c r="K1135" s="444">
        <f t="shared" ca="1" si="103"/>
        <v>-163161.21061869789</v>
      </c>
      <c r="L1135" s="444">
        <f t="shared" ca="1" si="104"/>
        <v>-39321851.759106189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-39321851.759106189</v>
      </c>
      <c r="J1136" s="444">
        <f t="array" ref="J1136">IFERROR(INDEX('Retirement Calculator'!K:K,MATCH('Lorri 401b'!N1136,'Retirement Calculator'!A:A,0),0),0)</f>
        <v>20171.771259384055</v>
      </c>
      <c r="K1136" s="444">
        <f t="shared" ca="1" si="103"/>
        <v>-163925.09804318988</v>
      </c>
      <c r="L1136" s="444">
        <f t="shared" ca="1" si="104"/>
        <v>-39505948.62840876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-39505948.62840876</v>
      </c>
      <c r="J1137" s="444">
        <f t="array" ref="J1137">IFERROR(INDEX('Retirement Calculator'!K:K,MATCH('Lorri 401b'!N1137,'Retirement Calculator'!A:A,0),0),0)</f>
        <v>20171.771259384055</v>
      </c>
      <c r="K1137" s="444">
        <f t="shared" ca="1" si="103"/>
        <v>-164692.16833195058</v>
      </c>
      <c r="L1137" s="444">
        <f t="shared" ca="1" si="104"/>
        <v>-39690812.568000093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-39690812.568000093</v>
      </c>
      <c r="J1138" s="444">
        <f t="array" ref="J1138">IFERROR(INDEX('Retirement Calculator'!K:K,MATCH('Lorri 401b'!N1138,'Retirement Calculator'!A:A,0),0),0)</f>
        <v>20171.771259384055</v>
      </c>
      <c r="K1138" s="444">
        <f t="shared" ca="1" si="103"/>
        <v>-165462.43474691449</v>
      </c>
      <c r="L1138" s="444">
        <f t="shared" ca="1" si="104"/>
        <v>-39876446.774006389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-39876446.774006389</v>
      </c>
      <c r="J1139" s="444">
        <f t="array" ref="J1139">IFERROR(INDEX('Retirement Calculator'!K:K,MATCH('Lorri 401b'!N1139,'Retirement Calculator'!A:A,0),0),0)</f>
        <v>20171.771259384055</v>
      </c>
      <c r="K1139" s="444">
        <f t="shared" ca="1" si="103"/>
        <v>-166235.91060527405</v>
      </c>
      <c r="L1139" s="444">
        <f t="shared" ca="1" si="104"/>
        <v>-40062854.455871046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-40062854.455871046</v>
      </c>
      <c r="J1140" s="444">
        <f t="array" ref="J1140">IFERROR(INDEX('Retirement Calculator'!K:K,MATCH('Lorri 401b'!N1140,'Retirement Calculator'!A:A,0),0),0)</f>
        <v>20171.771259384055</v>
      </c>
      <c r="K1140" s="444">
        <f t="shared" ca="1" si="103"/>
        <v>-167012.6092797101</v>
      </c>
      <c r="L1140" s="444">
        <f t="shared" ca="1" si="104"/>
        <v>-40250038.836410135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-40250038.836410135</v>
      </c>
      <c r="J1141" s="444">
        <f t="array" ref="J1141">IFERROR(INDEX('Retirement Calculator'!K:K,MATCH('Lorri 401b'!N1141,'Retirement Calculator'!A:A,0),0),0)</f>
        <v>20171.771259384055</v>
      </c>
      <c r="K1141" s="444">
        <f t="shared" ca="1" si="103"/>
        <v>-167792.54419862299</v>
      </c>
      <c r="L1141" s="444">
        <f t="shared" ca="1" si="104"/>
        <v>-40438003.151868142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-40438003.151868142</v>
      </c>
      <c r="J1142" s="444">
        <f t="array" ref="J1142">IFERROR(INDEX('Retirement Calculator'!K:K,MATCH('Lorri 401b'!N1142,'Retirement Calculator'!A:A,0),0),0)</f>
        <v>20171.771259384055</v>
      </c>
      <c r="K1142" s="444">
        <f t="shared" ca="1" si="103"/>
        <v>-168575.72884636468</v>
      </c>
      <c r="L1142" s="444">
        <f t="shared" ca="1" si="104"/>
        <v>-40626750.651973888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-40626750.651973888</v>
      </c>
      <c r="J1143" s="444">
        <f t="array" ref="J1143">IFERROR(INDEX('Retirement Calculator'!K:K,MATCH('Lorri 401b'!N1143,'Retirement Calculator'!A:A,0),0),0)</f>
        <v>20171.771259384055</v>
      </c>
      <c r="K1143" s="444">
        <f t="shared" ca="1" si="103"/>
        <v>-169362.17676347197</v>
      </c>
      <c r="L1143" s="444">
        <f t="shared" ca="1" si="104"/>
        <v>-40816284.599996746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-40816284.599996746</v>
      </c>
      <c r="J1144" s="444">
        <f t="array" ref="J1144">IFERROR(INDEX('Retirement Calculator'!K:K,MATCH('Lorri 401b'!N1144,'Retirement Calculator'!A:A,0),0),0)</f>
        <v>20171.771259384055</v>
      </c>
      <c r="K1144" s="444">
        <f t="shared" ca="1" si="103"/>
        <v>-170151.90154690054</v>
      </c>
      <c r="L1144" s="444">
        <f t="shared" ca="1" si="104"/>
        <v>-41006608.272803031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-41006608.272803031</v>
      </c>
      <c r="J1145" s="444">
        <f t="array" ref="J1145">IFERROR(INDEX('Retirement Calculator'!K:K,MATCH('Lorri 401b'!N1145,'Retirement Calculator'!A:A,0),0),0)</f>
        <v>20171.771259384055</v>
      </c>
      <c r="K1145" s="444">
        <f t="shared" ca="1" si="103"/>
        <v>-170944.91685026005</v>
      </c>
      <c r="L1145" s="444">
        <f t="shared" ca="1" si="104"/>
        <v>-41197724.960912675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-41197724.960912675</v>
      </c>
      <c r="J1146" s="444">
        <f t="array" ref="J1146">IFERROR(INDEX('Retirement Calculator'!K:K,MATCH('Lorri 401b'!N1146,'Retirement Calculator'!A:A,0),0),0)</f>
        <v>20171.771259384055</v>
      </c>
      <c r="K1146" s="444">
        <f t="shared" ca="1" si="103"/>
        <v>-171741.23638405022</v>
      </c>
      <c r="L1146" s="444">
        <f t="shared" ca="1" si="104"/>
        <v>-41389637.968556106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-41389637.968556106</v>
      </c>
      <c r="J1147" s="444">
        <f t="array" ref="J1147">IFERROR(INDEX('Retirement Calculator'!K:K,MATCH('Lorri 401b'!N1147,'Retirement Calculator'!A:A,0),0),0)</f>
        <v>20171.771259384055</v>
      </c>
      <c r="K1147" s="444">
        <f t="shared" ca="1" si="103"/>
        <v>-172540.87391589786</v>
      </c>
      <c r="L1147" s="444">
        <f t="shared" ca="1" si="104"/>
        <v>-41582350.613731384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-41582350.613731384</v>
      </c>
      <c r="J1148" s="444">
        <f t="array" ref="J1148">IFERROR(INDEX('Retirement Calculator'!K:K,MATCH('Lorri 401b'!N1148,'Retirement Calculator'!A:A,0),0),0)</f>
        <v>20171.771259384055</v>
      </c>
      <c r="K1148" s="444">
        <f t="shared" ca="1" si="103"/>
        <v>-173343.84327079487</v>
      </c>
      <c r="L1148" s="444">
        <f t="shared" ca="1" si="104"/>
        <v>-41775866.22826156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-41775866.22826156</v>
      </c>
      <c r="J1149" s="444">
        <f t="array" ref="J1149">IFERROR(INDEX('Retirement Calculator'!K:K,MATCH('Lorri 401b'!N1149,'Retirement Calculator'!A:A,0),0),0)</f>
        <v>20171.771259384055</v>
      </c>
      <c r="K1149" s="444">
        <f t="shared" ca="1" si="103"/>
        <v>-174150.15833133727</v>
      </c>
      <c r="L1149" s="444">
        <f t="shared" ca="1" si="104"/>
        <v>-41970188.157852277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-41970188.157852277</v>
      </c>
      <c r="J1150" s="444">
        <f t="array" ref="J1150">IFERROR(INDEX('Retirement Calculator'!K:K,MATCH('Lorri 401b'!N1150,'Retirement Calculator'!A:A,0),0),0)</f>
        <v>20171.771259384055</v>
      </c>
      <c r="K1150" s="444">
        <f t="shared" ca="1" si="103"/>
        <v>-174959.83303796523</v>
      </c>
      <c r="L1150" s="444">
        <f t="shared" ca="1" si="104"/>
        <v>-42165319.762149625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-42165319.762149625</v>
      </c>
      <c r="J1151" s="444">
        <f t="array" ref="J1151">IFERROR(INDEX('Retirement Calculator'!K:K,MATCH('Lorri 401b'!N1151,'Retirement Calculator'!A:A,0),0),0)</f>
        <v>20171.771259384055</v>
      </c>
      <c r="K1151" s="444">
        <f t="shared" ca="1" si="103"/>
        <v>-175772.88138920418</v>
      </c>
      <c r="L1151" s="444">
        <f t="shared" ca="1" si="104"/>
        <v>-42361264.414798208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-42361264.414798208</v>
      </c>
      <c r="J1152" s="444">
        <f t="array" ref="J1152">IFERROR(INDEX('Retirement Calculator'!K:K,MATCH('Lorri 401b'!N1152,'Retirement Calculator'!A:A,0),0),0)</f>
        <v>20171.771259384055</v>
      </c>
      <c r="K1152" s="444">
        <f t="shared" ca="1" si="103"/>
        <v>-176589.31744190663</v>
      </c>
      <c r="L1152" s="444">
        <f t="shared" ca="1" si="104"/>
        <v>-42558025.503499493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-42558025.503499493</v>
      </c>
      <c r="J1153" s="444">
        <f t="array" ref="J1153">IFERROR(INDEX('Retirement Calculator'!K:K,MATCH('Lorri 401b'!N1153,'Retirement Calculator'!A:A,0),0),0)</f>
        <v>20171.771259384055</v>
      </c>
      <c r="K1153" s="444">
        <f t="shared" ca="1" si="103"/>
        <v>-177409.1553114953</v>
      </c>
      <c r="L1153" s="444">
        <f t="shared" ca="1" si="104"/>
        <v>-42755606.43007037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-42755606.43007037</v>
      </c>
      <c r="J1154" s="444">
        <f t="array" ref="J1154">IFERROR(INDEX('Retirement Calculator'!K:K,MATCH('Lorri 401b'!N1154,'Retirement Calculator'!A:A,0),0),0)</f>
        <v>20171.771259384055</v>
      </c>
      <c r="K1154" s="444">
        <f t="shared" ca="1" si="103"/>
        <v>-178232.40917220729</v>
      </c>
      <c r="L1154" s="444">
        <f t="shared" ca="1" si="104"/>
        <v>-42954010.61050196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-42954010.61050196</v>
      </c>
      <c r="J1155" s="444">
        <f t="array" ref="J1155">IFERROR(INDEX('Retirement Calculator'!K:K,MATCH('Lorri 401b'!N1155,'Retirement Calculator'!A:A,0),0),0)</f>
        <v>20171.771259384055</v>
      </c>
      <c r="K1155" s="444">
        <f t="shared" ca="1" si="103"/>
        <v>-179059.09325733891</v>
      </c>
      <c r="L1155" s="444">
        <f t="shared" ca="1" si="104"/>
        <v>-43153241.47501868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-43153241.47501868</v>
      </c>
      <c r="J1156" s="444">
        <f t="array" ref="J1156">IFERROR(INDEX('Retirement Calculator'!K:K,MATCH('Lorri 401b'!N1156,'Retirement Calculator'!A:A,0),0),0)</f>
        <v>20171.771259384055</v>
      </c>
      <c r="K1156" s="444">
        <f t="shared" ca="1" si="103"/>
        <v>-179889.22185949192</v>
      </c>
      <c r="L1156" s="444">
        <f t="shared" ca="1" si="104"/>
        <v>-43353302.468137555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-43353302.468137555</v>
      </c>
      <c r="J1157" s="444">
        <f t="array" ref="J1157">IFERROR(INDEX('Retirement Calculator'!K:K,MATCH('Lorri 401b'!N1157,'Retirement Calculator'!A:A,0),0),0)</f>
        <v>20171.771259384055</v>
      </c>
      <c r="K1157" s="444">
        <f t="shared" ca="1" si="103"/>
        <v>-180722.80933082057</v>
      </c>
      <c r="L1157" s="444">
        <f t="shared" ca="1" si="104"/>
        <v>-43554197.048727758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-43554197.048727758</v>
      </c>
      <c r="J1158" s="444">
        <f t="array" ref="J1158">IFERROR(INDEX('Retirement Calculator'!K:K,MATCH('Lorri 401b'!N1158,'Retirement Calculator'!A:A,0),0),0)</f>
        <v>20171.771259384055</v>
      </c>
      <c r="K1158" s="444">
        <f t="shared" ca="1" si="103"/>
        <v>-181559.87008327976</v>
      </c>
      <c r="L1158" s="444">
        <f t="shared" ca="1" si="104"/>
        <v>-43755928.690070421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-43755928.690070421</v>
      </c>
      <c r="J1159" s="444">
        <f t="array" ref="J1159">IFERROR(INDEX('Retirement Calculator'!K:K,MATCH('Lorri 401b'!N1159,'Retirement Calculator'!A:A,0),0),0)</f>
        <v>20171.771259384055</v>
      </c>
      <c r="K1159" s="444">
        <f t="shared" ca="1" si="103"/>
        <v>-182400.41858887416</v>
      </c>
      <c r="L1159" s="444">
        <f t="shared" ca="1" si="104"/>
        <v>-43958500.87991868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-43958500.87991868</v>
      </c>
      <c r="J1160" s="444">
        <f t="array" ref="J1160">IFERROR(INDEX('Retirement Calculator'!K:K,MATCH('Lorri 401b'!N1160,'Retirement Calculator'!A:A,0),0),0)</f>
        <v>20171.771259384055</v>
      </c>
      <c r="K1160" s="444">
        <f t="shared" ca="1" si="103"/>
        <v>-183244.46937990858</v>
      </c>
      <c r="L1160" s="444">
        <f t="shared" ca="1" si="104"/>
        <v>-44161917.120557971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-44161917.120557971</v>
      </c>
      <c r="J1161" s="444">
        <f t="array" ref="J1161">IFERROR(INDEX('Retirement Calculator'!K:K,MATCH('Lorri 401b'!N1161,'Retirement Calculator'!A:A,0),0),0)</f>
        <v>20171.771259384055</v>
      </c>
      <c r="K1161" s="444">
        <f t="shared" ca="1" si="103"/>
        <v>-184092.03704923898</v>
      </c>
      <c r="L1161" s="444">
        <f t="shared" ca="1" si="104"/>
        <v>-44366180.928866595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-44366180.928866595</v>
      </c>
      <c r="J1162" s="444">
        <f t="array" ref="J1162">IFERROR(INDEX('Retirement Calculator'!K:K,MATCH('Lorri 401b'!N1162,'Retirement Calculator'!A:A,0),0),0)</f>
        <v>20171.771259384055</v>
      </c>
      <c r="K1162" s="444">
        <f t="shared" ca="1" si="103"/>
        <v>-184943.1362505249</v>
      </c>
      <c r="L1162" s="444">
        <f t="shared" ca="1" si="104"/>
        <v>-44571295.836376503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-44571295.836376503</v>
      </c>
      <c r="J1163" s="444">
        <f t="array" ref="J1163">IFERROR(INDEX('Retirement Calculator'!K:K,MATCH('Lorri 401b'!N1163,'Retirement Calculator'!A:A,0),0),0)</f>
        <v>20171.771259384055</v>
      </c>
      <c r="K1163" s="444">
        <f t="shared" ca="1" si="103"/>
        <v>-185797.78169848287</v>
      </c>
      <c r="L1163" s="444">
        <f t="shared" ca="1" si="104"/>
        <v>-44777265.389334366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-44777265.389334366</v>
      </c>
      <c r="J1164" s="444">
        <f t="array" ref="J1164">IFERROR(INDEX('Retirement Calculator'!K:K,MATCH('Lorri 401b'!N1164,'Retirement Calculator'!A:A,0),0),0)</f>
        <v>20171.771259384055</v>
      </c>
      <c r="K1164" s="444">
        <f t="shared" ca="1" si="103"/>
        <v>-186655.98816914062</v>
      </c>
      <c r="L1164" s="444">
        <f t="shared" ca="1" si="104"/>
        <v>-44984093.148762889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-44984093.148762889</v>
      </c>
      <c r="J1165" s="444">
        <f t="array" ref="J1165">IFERROR(INDEX('Retirement Calculator'!K:K,MATCH('Lorri 401b'!N1165,'Retirement Calculator'!A:A,0),0),0)</f>
        <v>20171.771259384055</v>
      </c>
      <c r="K1165" s="444">
        <f t="shared" ca="1" si="103"/>
        <v>-187517.7705000928</v>
      </c>
      <c r="L1165" s="444">
        <f t="shared" ca="1" si="104"/>
        <v>-45191782.690522365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-45191782.690522365</v>
      </c>
      <c r="J1166" s="444">
        <f t="array" ref="J1166">IFERROR(INDEX('Retirement Calculator'!K:K,MATCH('Lorri 401b'!N1166,'Retirement Calculator'!A:A,0),0),0)</f>
        <v>20171.771259384055</v>
      </c>
      <c r="K1166" s="444">
        <f t="shared" ca="1" si="103"/>
        <v>-188383.14359075727</v>
      </c>
      <c r="L1166" s="444">
        <f t="shared" ca="1" si="104"/>
        <v>-45400337.605372503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-45400337.605372503</v>
      </c>
      <c r="J1167" s="444">
        <f t="array" ref="J1167">IFERROR(INDEX('Retirement Calculator'!K:K,MATCH('Lorri 401b'!N1167,'Retirement Calculator'!A:A,0),0),0)</f>
        <v>20171.771259384055</v>
      </c>
      <c r="K1167" s="444">
        <f t="shared" ca="1" si="103"/>
        <v>-189252.12240263284</v>
      </c>
      <c r="L1167" s="444">
        <f t="shared" ca="1" si="104"/>
        <v>-45609761.499034517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-45609761.499034517</v>
      </c>
      <c r="J1168" s="444">
        <f t="array" ref="J1168">IFERROR(INDEX('Retirement Calculator'!K:K,MATCH('Lorri 401b'!N1168,'Retirement Calculator'!A:A,0),0),0)</f>
        <v>20171.771259384055</v>
      </c>
      <c r="K1168" s="444">
        <f t="shared" ca="1" si="103"/>
        <v>-190124.72195955791</v>
      </c>
      <c r="L1168" s="444">
        <f t="shared" ca="1" si="104"/>
        <v>-45820057.99225346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-45820057.99225346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-190916.90830105607</v>
      </c>
      <c r="L1169" s="444">
        <f t="shared" ca="1" si="104"/>
        <v>-46010974.900554515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-46010974.900554515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-191712.39541897713</v>
      </c>
      <c r="L1170" s="444">
        <f t="shared" ca="1" si="104"/>
        <v>-46202687.295973495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-46202687.295973495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-192511.19706655623</v>
      </c>
      <c r="L1171" s="444">
        <f t="shared" ca="1" si="104"/>
        <v>-46395198.493040048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-46395198.493040048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-193313.32705433352</v>
      </c>
      <c r="L1172" s="444">
        <f t="shared" ca="1" si="104"/>
        <v>-46588511.820094384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-46588511.820094384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-194118.79925039326</v>
      </c>
      <c r="L1173" s="444">
        <f t="shared" ca="1" si="104"/>
        <v>-46782630.619344778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-46782630.619344778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-194927.62758060324</v>
      </c>
      <c r="L1174" s="444">
        <f t="shared" ca="1" si="104"/>
        <v>-46977558.246925384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-46977558.246925384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-195739.82602885575</v>
      </c>
      <c r="L1175" s="444">
        <f t="shared" ca="1" si="104"/>
        <v>-47173298.072954237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-47173298.072954237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-196555.40863730933</v>
      </c>
      <c r="L1176" s="444">
        <f t="shared" ca="1" si="104"/>
        <v>-47369853.481591545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-47369853.481591545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-197374.38950663144</v>
      </c>
      <c r="L1177" s="444">
        <f t="shared" ca="1" si="104"/>
        <v>-47567227.871098176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-47567227.871098176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-198196.78279624239</v>
      </c>
      <c r="L1178" s="444">
        <f t="shared" ca="1" si="104"/>
        <v>-47765424.653894417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-47765424.653894417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-199022.60272456007</v>
      </c>
      <c r="L1179" s="444">
        <f t="shared" ca="1" si="104"/>
        <v>-47964447.256618977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-47964447.256618977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-199851.86356924573</v>
      </c>
      <c r="L1180" s="444">
        <f t="shared" ca="1" si="104"/>
        <v>-48164299.120188221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-48164299.120188221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-200684.57966745092</v>
      </c>
      <c r="L1181" s="444">
        <f t="shared" ca="1" si="104"/>
        <v>-48364983.69985567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-48364983.69985567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-201520.76541606529</v>
      </c>
      <c r="L1182" s="444">
        <f t="shared" ca="1" si="104"/>
        <v>-48566504.465271734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-48566504.465271734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-202360.43527196554</v>
      </c>
      <c r="L1183" s="444">
        <f t="shared" ca="1" si="104"/>
        <v>-48768864.900543697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-48768864.900543697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-203203.60375226539</v>
      </c>
      <c r="L1184" s="444">
        <f t="shared" ca="1" si="104"/>
        <v>-48972068.50429596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-48972068.50429596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-204050.2854345665</v>
      </c>
      <c r="L1185" s="444">
        <f t="shared" ca="1" si="104"/>
        <v>-49176118.789730527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-49176118.789730527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-204900.49495721053</v>
      </c>
      <c r="L1186" s="444">
        <f t="shared" ca="1" si="104"/>
        <v>-49381019.284687735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-49381019.284687735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-205754.24701953222</v>
      </c>
      <c r="L1187" s="444">
        <f t="shared" ca="1" si="104"/>
        <v>-49586773.531707264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-49586773.531707264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-206611.5563821136</v>
      </c>
      <c r="L1188" s="444">
        <f t="shared" ca="1" si="104"/>
        <v>-49793385.088089377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-49793385.088089377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-207472.43786703906</v>
      </c>
      <c r="L1189" s="444">
        <f t="shared" ca="1" si="104"/>
        <v>-50000857.525956415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-50000857.525956415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-208336.90635815173</v>
      </c>
      <c r="L1190" s="444">
        <f t="shared" ca="1" si="104"/>
        <v>-50209194.432314567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-50209194.432314567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-209204.9768013107</v>
      </c>
      <c r="L1191" s="444">
        <f t="shared" ca="1" si="104"/>
        <v>-50418399.409115881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-50418399.409115881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-210076.66420464951</v>
      </c>
      <c r="L1192" s="444">
        <f t="shared" ca="1" si="104"/>
        <v>-50628476.07332053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-50628476.07332053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-210951.98363883555</v>
      </c>
      <c r="L1193" s="444">
        <f t="shared" ca="1" si="104"/>
        <v>-50839428.056959368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-50839428.056959368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-211830.95023733069</v>
      </c>
      <c r="L1194" s="444">
        <f t="shared" ca="1" si="104"/>
        <v>-51051259.007196702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-51051259.007196702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-212713.57919665292</v>
      </c>
      <c r="L1195" s="444">
        <f t="shared" ca="1" si="104"/>
        <v>-51263972.586393356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-51263972.586393356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-213599.88577663898</v>
      </c>
      <c r="L1196" s="444">
        <f t="shared" ca="1" si="104"/>
        <v>-51477572.472169995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-51477572.472169995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-214489.88530070832</v>
      </c>
      <c r="L1197" s="444">
        <f t="shared" ca="1" si="104"/>
        <v>-51692062.357470706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-51692062.357470706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-215383.59315612793</v>
      </c>
      <c r="L1198" s="444">
        <f t="shared" ca="1" si="104"/>
        <v>-51907445.950626835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-51907445.950626835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-216281.02479427846</v>
      </c>
      <c r="L1199" s="444">
        <f t="shared" ca="1" si="104"/>
        <v>-52123726.975421116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-52123726.975421116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-217182.19573092132</v>
      </c>
      <c r="L1200" s="444">
        <f t="shared" ca="1" si="104"/>
        <v>-52340909.17115204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-52340909.17115204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-218087.12154646683</v>
      </c>
      <c r="L1201" s="444">
        <f t="shared" ca="1" si="104"/>
        <v>-52558996.29269851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-52558996.29269851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-218995.81788624378</v>
      </c>
      <c r="L1202" s="444">
        <f t="shared" ca="1" si="104"/>
        <v>-52777992.110584751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-52777992.110584751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-219908.30046076979</v>
      </c>
      <c r="L1203" s="444">
        <f t="shared" ca="1" si="104"/>
        <v>-52997900.411045521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-52997900.411045521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-220824.58504602301</v>
      </c>
      <c r="L1204" s="444">
        <f t="shared" ca="1" si="104"/>
        <v>-53218724.996091545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-53218724.996091545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-221744.68748371478</v>
      </c>
      <c r="L1205" s="444">
        <f t="shared" ca="1" si="104"/>
        <v>-53440469.683575258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-53440469.683575258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-222668.62368156356</v>
      </c>
      <c r="L1206" s="444">
        <f t="shared" ca="1" si="104"/>
        <v>-53663138.307256818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-53663138.307256818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-223596.40961357008</v>
      </c>
      <c r="L1207" s="444">
        <f t="shared" ca="1" si="104"/>
        <v>-53886734.71687039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-53886734.71687039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-224528.06132029326</v>
      </c>
      <c r="L1208" s="444">
        <f t="shared" ca="1" si="104"/>
        <v>-54111262.77819068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-54111262.77819068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-225463.59490912783</v>
      </c>
      <c r="L1209" s="444">
        <f t="shared" ca="1" si="104"/>
        <v>-54336726.373099811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-54336726.373099811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-226403.02655458255</v>
      </c>
      <c r="L1210" s="444">
        <f t="shared" ca="1" si="104"/>
        <v>-54563129.399654396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-54563129.399654396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-227346.37249855997</v>
      </c>
      <c r="L1211" s="444">
        <f t="shared" ca="1" si="104"/>
        <v>-54790475.772152953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-54790475.772152953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-228293.64905063729</v>
      </c>
      <c r="L1212" s="444">
        <f t="shared" ca="1" si="104"/>
        <v>-55018769.421203591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-55018769.421203591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-229244.87258834828</v>
      </c>
      <c r="L1213" s="444">
        <f t="shared" ca="1" si="104"/>
        <v>-55248014.293791942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-55248014.293791942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-230200.05955746639</v>
      </c>
      <c r="L1214" s="444">
        <f t="shared" ca="1" si="104"/>
        <v>-55478214.35334941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-55478214.35334941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-231159.22647228921</v>
      </c>
      <c r="L1215" s="444">
        <f t="shared" ca="1" si="104"/>
        <v>-55709373.579821698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-55709373.579821698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-232122.3899159237</v>
      </c>
      <c r="L1216" s="444">
        <f t="shared" ca="1" si="104"/>
        <v>-55941495.969737619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-55941495.969737619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-233089.56654057337</v>
      </c>
      <c r="L1217" s="444">
        <f t="shared" ca="1" si="104"/>
        <v>-56174585.536278196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-56174585.536278196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-234060.77306782582</v>
      </c>
      <c r="L1218" s="444">
        <f t="shared" ca="1" si="104"/>
        <v>-56408646.30934602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-56408646.30934602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-235036.02628894174</v>
      </c>
      <c r="L1219" s="444">
        <f t="shared" ca="1" si="104"/>
        <v>-56643682.335634962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-56643682.335634962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-236015.34306514569</v>
      </c>
      <c r="L1220" s="444">
        <f t="shared" ca="1" si="104"/>
        <v>-56879697.678700104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-56879697.678700104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-236998.7403279171</v>
      </c>
      <c r="L1221" s="444">
        <f t="shared" ca="1" si="104"/>
        <v>-57116696.419028021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-57116696.419028021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-237986.23507928345</v>
      </c>
      <c r="L1222" s="444">
        <f t="shared" ca="1" si="104"/>
        <v>-57354682.654107302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-57354682.654107302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-238977.84439211374</v>
      </c>
      <c r="L1223" s="444">
        <f t="shared" ca="1" si="104"/>
        <v>-57593660.498499416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-57593660.498499416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-239973.58541041423</v>
      </c>
      <c r="L1224" s="444">
        <f t="shared" ca="1" si="104"/>
        <v>-57833634.083909832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-57833634.083909832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-240973.47534962429</v>
      </c>
      <c r="L1225" s="444">
        <f t="shared" ca="1" si="104"/>
        <v>-58074607.559259459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-58074607.559259459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-241977.53149691437</v>
      </c>
      <c r="L1226" s="444">
        <f t="shared" ca="1" si="104"/>
        <v>-58316585.090756372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-58316585.090756372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-242985.77121148491</v>
      </c>
      <c r="L1227" s="444">
        <f t="shared" ca="1" si="104"/>
        <v>-58559570.861967854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-58559570.861967854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-243998.21192486605</v>
      </c>
      <c r="L1228" s="444">
        <f t="shared" ca="1" si="104"/>
        <v>-58803569.07389272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-58803569.07389272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-245014.87114121969</v>
      </c>
      <c r="L1229" s="444">
        <f t="shared" ca="1" si="104"/>
        <v>-59048583.945033938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-59048583.945033938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-246035.7664376414</v>
      </c>
      <c r="L1230" s="444">
        <f t="shared" ca="1" si="104"/>
        <v>-59294619.71147158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-59294619.71147158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-247060.9154644649</v>
      </c>
      <c r="L1231" s="444">
        <f t="shared" ca="1" si="104"/>
        <v>-59541680.626936048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-59541680.626936048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-248090.33594556685</v>
      </c>
      <c r="L1232" s="444">
        <f t="shared" ca="1" si="104"/>
        <v>-59789770.962881617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-59789770.962881617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-249124.04567867337</v>
      </c>
      <c r="L1233" s="444">
        <f t="shared" ca="1" si="104"/>
        <v>-60038895.008560292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-60038895.008560292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-250162.06253566785</v>
      </c>
      <c r="L1234" s="444">
        <f t="shared" ca="1" si="104"/>
        <v>-60289057.071095958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-60289057.071095958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-251204.40446289981</v>
      </c>
      <c r="L1235" s="444">
        <f t="shared" ca="1" si="104"/>
        <v>-60540261.475558855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-60540261.475558855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-252251.08948149523</v>
      </c>
      <c r="L1236" s="444">
        <f t="shared" ca="1" si="104"/>
        <v>-60792512.56504035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-60792512.56504035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-253302.13568766811</v>
      </c>
      <c r="L1237" s="444">
        <f t="shared" ca="1" si="104"/>
        <v>-61045814.700728022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-61045814.700728022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-254357.56125303343</v>
      </c>
      <c r="L1238" s="444">
        <f t="shared" ca="1" si="104"/>
        <v>-61300172.261981055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-61300172.261981055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-255417.38442492107</v>
      </c>
      <c r="L1239" s="444">
        <f t="shared" ca="1" si="104"/>
        <v>-61555589.646405973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-61555589.646405973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-256481.62352669152</v>
      </c>
      <c r="L1240" s="444">
        <f t="shared" ca="1" si="104"/>
        <v>-61812071.269932665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-61812071.269932665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-257550.29695805273</v>
      </c>
      <c r="L1241" s="444">
        <f t="shared" ca="1" si="104"/>
        <v>-62069621.566890717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-62069621.566890717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-258623.42319537798</v>
      </c>
      <c r="L1242" s="444">
        <f t="shared" ca="1" si="104"/>
        <v>-62328244.990086094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-62328244.990086094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-259701.0207920254</v>
      </c>
      <c r="L1243" s="444">
        <f t="shared" ca="1" si="104"/>
        <v>-62587946.010878116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-62587946.010878116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-260783.10837865877</v>
      </c>
      <c r="L1244" s="444">
        <f t="shared" ca="1" si="104"/>
        <v>-62848729.119256772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-62848729.119256772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-261869.70466356989</v>
      </c>
      <c r="L1245" s="444">
        <f t="shared" ca="1" si="104"/>
        <v>-63110598.823920339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-63110598.823920339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-262960.82843300141</v>
      </c>
      <c r="L1246" s="444">
        <f t="shared" ca="1" si="104"/>
        <v>-63373559.652353339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-63373559.652353339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-264056.49855147226</v>
      </c>
      <c r="L1247" s="444">
        <f t="shared" ca="1" si="104"/>
        <v>-63637616.150904812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-63637616.150904812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-265156.73396210338</v>
      </c>
      <c r="L1248" s="444">
        <f t="shared" ca="1" si="104"/>
        <v>-63902772.884866916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-63902772.884866916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-266261.55368694547</v>
      </c>
      <c r="L1249" s="444">
        <f t="shared" ca="1" si="104"/>
        <v>-64169034.438553862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-64169034.438553862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-267370.97682730778</v>
      </c>
      <c r="L1250" s="444">
        <f t="shared" ca="1" si="104"/>
        <v>-64436405.415381171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-64436405.415381171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-268485.02256408823</v>
      </c>
      <c r="L1251" s="444">
        <f t="shared" ca="1" si="104"/>
        <v>-64704890.437945262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-64704890.437945262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-269603.71015810524</v>
      </c>
      <c r="L1252" s="444">
        <f t="shared" ca="1" si="104"/>
        <v>-64974494.148103364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-64974494.148103364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-270727.05895043066</v>
      </c>
      <c r="L1253" s="444">
        <f t="shared" ca="1" si="104"/>
        <v>-65245221.207053795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-65245221.207053795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-271855.08836272417</v>
      </c>
      <c r="L1254" s="444">
        <f t="shared" ca="1" si="104"/>
        <v>-65517076.295416519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-65517076.295416519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-272987.81789756886</v>
      </c>
      <c r="L1255" s="444">
        <f t="shared" ca="1" si="104"/>
        <v>-65790064.113314085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-65790064.113314085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-274125.26713880873</v>
      </c>
      <c r="L1256" s="444">
        <f t="shared" ca="1" si="104"/>
        <v>-66064189.380452894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-66064189.380452894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-275267.45575188706</v>
      </c>
      <c r="L1257" s="444">
        <f t="shared" ca="1" si="104"/>
        <v>-66339456.836204782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-66339456.836204782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-276414.40348418662</v>
      </c>
      <c r="L1258" s="444">
        <f t="shared" ca="1" si="104"/>
        <v>-66615871.23968897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-66615871.23968897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-277566.13016537076</v>
      </c>
      <c r="L1259" s="444">
        <f t="shared" ca="1" si="104"/>
        <v>-66893437.369854338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-66893437.369854338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-278722.65570772643</v>
      </c>
      <c r="L1260" s="444">
        <f t="shared" ca="1" si="104"/>
        <v>-67172160.025562063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-67172160.025562063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-279884.00010650861</v>
      </c>
      <c r="L1261" s="444">
        <f t="shared" ca="1" si="104"/>
        <v>-67452044.025668576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-67452044.025668576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-281050.18344028573</v>
      </c>
      <c r="L1262" s="444">
        <f t="shared" ca="1" si="104"/>
        <v>-67733094.209108859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-67733094.209108859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-282221.22587128694</v>
      </c>
      <c r="L1263" s="444">
        <f t="shared" ca="1" si="104"/>
        <v>-68015315.434980139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-68015315.434980139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-283397.14764575055</v>
      </c>
      <c r="L1264" s="444">
        <f t="shared" ca="1" si="104"/>
        <v>-68298712.582625896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-68298712.582625896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-284577.96909427457</v>
      </c>
      <c r="L1265" s="444">
        <f t="shared" ca="1" si="104"/>
        <v>-68583290.551720172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-68583290.551720172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-285763.71063216741</v>
      </c>
      <c r="L1266" s="444">
        <f t="shared" ca="1" si="104"/>
        <v>-68869054.262352332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-68869054.262352332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-286954.39275980135</v>
      </c>
      <c r="L1267" s="444">
        <f t="shared" ca="1" si="104"/>
        <v>-69156008.655112132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-69156008.655112132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-288150.03606296721</v>
      </c>
      <c r="L1268" s="444">
        <f t="shared" ca="1" si="104"/>
        <v>-69444158.691175103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-69444158.691175103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-289350.66121322958</v>
      </c>
      <c r="L1269" s="444">
        <f t="shared" ca="1" si="104"/>
        <v>-69733509.352388337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-69733509.352388337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-290556.28896828473</v>
      </c>
      <c r="L1270" s="444">
        <f t="shared" ca="1" si="104"/>
        <v>-70024065.641356617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-70024065.641356617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-291766.94017231924</v>
      </c>
      <c r="L1271" s="444">
        <f t="shared" ca="1" si="104"/>
        <v>-70315832.581528932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-70315832.581528932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-292982.63575637055</v>
      </c>
      <c r="L1272" s="444">
        <f t="shared" ca="1" si="104"/>
        <v>-70608815.217285305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-70608815.217285305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-294203.39673868875</v>
      </c>
      <c r="L1273" s="444">
        <f t="shared" ca="1" si="104"/>
        <v>-70903018.614023998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-70903018.614023998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-295429.24422509997</v>
      </c>
      <c r="L1274" s="444">
        <f t="shared" ca="1" si="104"/>
        <v>-71198447.858249098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-71198447.858249098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-296660.19940937124</v>
      </c>
      <c r="L1275" s="444">
        <f t="shared" ca="1" si="104"/>
        <v>-71495108.057658464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-71495108.057658464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-297896.28357357695</v>
      </c>
      <c r="L1276" s="444">
        <f t="shared" ca="1" si="104"/>
        <v>-71793004.341232046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-71793004.341232046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-299137.51808846684</v>
      </c>
      <c r="L1277" s="444">
        <f t="shared" ca="1" si="104"/>
        <v>-72092141.859320506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-72092141.859320506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-300383.92441383546</v>
      </c>
      <c r="L1278" s="444">
        <f t="shared" ca="1" si="104"/>
        <v>-72392525.783734336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-72392525.783734336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-301635.52409889305</v>
      </c>
      <c r="L1279" s="444">
        <f t="shared" ca="1" si="104"/>
        <v>-72694161.307833225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-72694161.307833225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-302892.33878263843</v>
      </c>
      <c r="L1280" s="444">
        <f t="shared" ca="1" si="104"/>
        <v>-72997053.646615863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-72997053.646615863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-304154.39019423275</v>
      </c>
      <c r="L1281" s="444">
        <f t="shared" ca="1" si="104"/>
        <v>-73301208.0368101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-73301208.0368101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-305421.70015337539</v>
      </c>
      <c r="L1282" s="444">
        <f t="shared" ca="1" si="104"/>
        <v>-73606629.736963481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-73606629.736963481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-306694.29057068116</v>
      </c>
      <c r="L1283" s="444">
        <f t="shared" ref="L1283:L1537" ca="1" si="109">I1283-J1283+K1283</f>
        <v>-73913324.027534157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-73913324.027534157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-307972.18344805896</v>
      </c>
      <c r="L1284" s="444">
        <f t="shared" ca="1" si="109"/>
        <v>-74221296.210982218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-74221296.210982218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-309255.40087909257</v>
      </c>
      <c r="L1285" s="444">
        <f t="shared" ca="1" si="109"/>
        <v>-74530551.611861318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-74530551.611861318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-310543.96504942217</v>
      </c>
      <c r="L1286" s="444">
        <f t="shared" ca="1" si="109"/>
        <v>-74841095.576910734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-74841095.576910734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-311837.89823712804</v>
      </c>
      <c r="L1287" s="444">
        <f t="shared" ca="1" si="109"/>
        <v>-75152933.475147858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-75152933.475147858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-313137.2228131161</v>
      </c>
      <c r="L1288" s="444">
        <f t="shared" ca="1" si="109"/>
        <v>-75466070.697960973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-75466070.697960973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-314441.96124150406</v>
      </c>
      <c r="L1289" s="444">
        <f t="shared" ca="1" si="109"/>
        <v>-75780512.659202471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-75780512.659202471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-315752.13608001027</v>
      </c>
      <c r="L1290" s="444">
        <f t="shared" ca="1" si="109"/>
        <v>-76096264.795282483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-76096264.795282483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-317067.7699803437</v>
      </c>
      <c r="L1291" s="444">
        <f t="shared" ca="1" si="109"/>
        <v>-76413332.565262824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-76413332.565262824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-318388.88568859512</v>
      </c>
      <c r="L1292" s="444">
        <f t="shared" ca="1" si="109"/>
        <v>-76731721.450951412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-76731721.450951412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-319715.5060456309</v>
      </c>
      <c r="L1293" s="444">
        <f t="shared" ca="1" si="109"/>
        <v>-77051436.956997037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-77051436.956997037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-321047.65398748766</v>
      </c>
      <c r="L1294" s="444">
        <f t="shared" ca="1" si="109"/>
        <v>-77372484.610984519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-77372484.610984519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-322385.35254576884</v>
      </c>
      <c r="L1295" s="444">
        <f t="shared" ca="1" si="109"/>
        <v>-77694869.963530287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-77694869.963530287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-323728.62484804285</v>
      </c>
      <c r="L1296" s="444">
        <f t="shared" ca="1" si="109"/>
        <v>-78018598.588378325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-78018598.588378325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-325077.49411824299</v>
      </c>
      <c r="L1297" s="444">
        <f t="shared" ca="1" si="109"/>
        <v>-78343676.082496569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-78343676.082496569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-326431.98367706902</v>
      </c>
      <c r="L1298" s="444">
        <f t="shared" ca="1" si="109"/>
        <v>-78670108.066173643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-78670108.066173643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-327792.11694239016</v>
      </c>
      <c r="L1299" s="444">
        <f t="shared" ca="1" si="109"/>
        <v>-78997900.183116034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-78997900.183116034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-329157.91742965014</v>
      </c>
      <c r="L1300" s="444">
        <f t="shared" ca="1" si="109"/>
        <v>-79327058.100545689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-79327058.100545689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-330529.40875227371</v>
      </c>
      <c r="L1301" s="444">
        <f t="shared" ca="1" si="109"/>
        <v>-79657587.509297967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-79657587.509297967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-331906.61462207488</v>
      </c>
      <c r="L1302" s="444">
        <f t="shared" ca="1" si="109"/>
        <v>-79989494.123920038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-79989494.123920038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-333289.55884966685</v>
      </c>
      <c r="L1303" s="444">
        <f t="shared" ca="1" si="109"/>
        <v>-80322783.682769701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-80322783.682769701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-334678.26534487377</v>
      </c>
      <c r="L1304" s="444">
        <f t="shared" ca="1" si="109"/>
        <v>-80657461.948114574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-80657461.948114574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-336072.75811714405</v>
      </c>
      <c r="L1305" s="444">
        <f t="shared" ca="1" si="109"/>
        <v>-80993534.706231713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-80993534.706231713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-337473.06127596548</v>
      </c>
      <c r="L1306" s="444">
        <f t="shared" ca="1" si="109"/>
        <v>-81331007.767507672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-81331007.767507672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-338879.19903128198</v>
      </c>
      <c r="L1307" s="444">
        <f t="shared" ca="1" si="109"/>
        <v>-81669886.966538951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-81669886.966538951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-340291.19569391228</v>
      </c>
      <c r="L1308" s="444">
        <f t="shared" ca="1" si="109"/>
        <v>-82010178.162232861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-82010178.162232861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-341709.07567597023</v>
      </c>
      <c r="L1309" s="444">
        <f t="shared" ca="1" si="109"/>
        <v>-82351887.237908825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-82351887.237908825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-343132.86349128676</v>
      </c>
      <c r="L1310" s="444">
        <f t="shared" ca="1" si="109"/>
        <v>-82695020.101400107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-82695020.101400107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-344562.5837558338</v>
      </c>
      <c r="L1311" s="444">
        <f t="shared" ca="1" si="109"/>
        <v>-83039582.685155943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-83039582.685155943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-345998.26118814974</v>
      </c>
      <c r="L1312" s="444">
        <f t="shared" ca="1" si="109"/>
        <v>-83385580.946344092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-83385580.946344092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-347439.92060976702</v>
      </c>
      <c r="L1313" s="444">
        <f t="shared" ca="1" si="109"/>
        <v>-83733020.866953865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-83733020.866953865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-348887.58694564109</v>
      </c>
      <c r="L1314" s="444">
        <f t="shared" ca="1" si="109"/>
        <v>-84081908.453899503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-84081908.453899503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-350341.28522458125</v>
      </c>
      <c r="L1315" s="444">
        <f t="shared" ca="1" si="109"/>
        <v>-84432249.739124089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-84432249.739124089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-351801.04057968373</v>
      </c>
      <c r="L1316" s="444">
        <f t="shared" ca="1" si="109"/>
        <v>-84784050.779703766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-84784050.779703766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-353266.87824876572</v>
      </c>
      <c r="L1317" s="444">
        <f t="shared" ca="1" si="109"/>
        <v>-85137317.657952532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-85137317.657952532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-354738.8235748022</v>
      </c>
      <c r="L1318" s="444">
        <f t="shared" ca="1" si="109"/>
        <v>-85492056.481527328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-85492056.481527328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-356216.90200636385</v>
      </c>
      <c r="L1319" s="444">
        <f t="shared" ca="1" si="109"/>
        <v>-85848273.383533686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-85848273.383533686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-357701.139098057</v>
      </c>
      <c r="L1320" s="444">
        <f t="shared" ca="1" si="109"/>
        <v>-86205974.52263175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-86205974.52263175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-359191.56051096565</v>
      </c>
      <c r="L1321" s="444">
        <f t="shared" ca="1" si="109"/>
        <v>-86565166.083142713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-86565166.083142713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-360688.19201309461</v>
      </c>
      <c r="L1322" s="444">
        <f t="shared" ca="1" si="109"/>
        <v>-86925854.275155813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-86925854.275155813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-362191.05947981589</v>
      </c>
      <c r="L1323" s="444">
        <f t="shared" ca="1" si="109"/>
        <v>-87288045.33463563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-87288045.33463563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-363700.1888943151</v>
      </c>
      <c r="L1324" s="444">
        <f t="shared" ca="1" si="109"/>
        <v>-87651745.523529947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-87651745.523529947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-365215.60634804145</v>
      </c>
      <c r="L1325" s="444">
        <f t="shared" ca="1" si="109"/>
        <v>-88016961.129877985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-88016961.129877985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-366737.33804115828</v>
      </c>
      <c r="L1326" s="444">
        <f t="shared" ca="1" si="109"/>
        <v>-88383698.467919141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-88383698.467919141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-368265.41028299642</v>
      </c>
      <c r="L1327" s="444">
        <f t="shared" ca="1" si="109"/>
        <v>-88751963.87820214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-88751963.87820214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-369799.84949250892</v>
      </c>
      <c r="L1328" s="444">
        <f t="shared" ca="1" si="109"/>
        <v>-89121763.727694646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-89121763.727694646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-371340.68219872768</v>
      </c>
      <c r="L1329" s="444">
        <f t="shared" ca="1" si="109"/>
        <v>-89493104.409893379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-89493104.409893379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-372887.93504122243</v>
      </c>
      <c r="L1330" s="444">
        <f t="shared" ca="1" si="109"/>
        <v>-89865992.344934598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-89865992.344934598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-374441.63477056084</v>
      </c>
      <c r="L1331" s="444">
        <f t="shared" ca="1" si="109"/>
        <v>-90240433.979705155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-90240433.979705155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-376001.80824877147</v>
      </c>
      <c r="L1332" s="444">
        <f t="shared" ca="1" si="109"/>
        <v>-90616435.787953928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-90616435.787953928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-377568.48244980804</v>
      </c>
      <c r="L1333" s="444">
        <f t="shared" ca="1" si="109"/>
        <v>-90994004.270403743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-90994004.270403743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-379141.68446001562</v>
      </c>
      <c r="L1334" s="444">
        <f t="shared" ca="1" si="109"/>
        <v>-91373145.954863757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-91373145.954863757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-380721.44147859898</v>
      </c>
      <c r="L1335" s="444">
        <f t="shared" ca="1" si="109"/>
        <v>-91753867.396342352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-91753867.396342352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-382307.7808180931</v>
      </c>
      <c r="L1336" s="444">
        <f t="shared" ca="1" si="109"/>
        <v>-92136175.177160442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-92136175.177160442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-383900.72990483517</v>
      </c>
      <c r="L1337" s="444">
        <f t="shared" ca="1" si="109"/>
        <v>-92520075.907065272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-92520075.907065272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-385500.31627943862</v>
      </c>
      <c r="L1338" s="444">
        <f t="shared" ca="1" si="109"/>
        <v>-92905576.223344713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-92905576.223344713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-387106.56759726966</v>
      </c>
      <c r="L1339" s="444">
        <f t="shared" ca="1" si="109"/>
        <v>-93292682.790941983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-93292682.790941983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-388719.51162892493</v>
      </c>
      <c r="L1340" s="444">
        <f t="shared" ca="1" si="109"/>
        <v>-93681402.302570909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-93681402.302570909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-390339.17626071209</v>
      </c>
      <c r="L1341" s="444">
        <f t="shared" ca="1" si="109"/>
        <v>-94071741.478831619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-94071741.478831619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-391965.58949513175</v>
      </c>
      <c r="L1342" s="444">
        <f t="shared" ca="1" si="109"/>
        <v>-94463707.068326756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-94463707.068326756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-393598.77945136151</v>
      </c>
      <c r="L1343" s="444">
        <f t="shared" ca="1" si="109"/>
        <v>-94857305.847778112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-94857305.847778112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-395238.77436574211</v>
      </c>
      <c r="L1344" s="444">
        <f t="shared" ca="1" si="109"/>
        <v>-95252544.62214385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-95252544.62214385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-396885.60259226605</v>
      </c>
      <c r="L1345" s="444">
        <f t="shared" ca="1" si="109"/>
        <v>-95649430.224736109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-95649430.224736109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-398539.29260306712</v>
      </c>
      <c r="L1346" s="444">
        <f t="shared" ca="1" si="109"/>
        <v>-96047969.51733917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-96047969.51733917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-400199.87298891321</v>
      </c>
      <c r="L1347" s="444">
        <f t="shared" ca="1" si="109"/>
        <v>-96448169.390328079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-96448169.390328079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-401867.37245970033</v>
      </c>
      <c r="L1348" s="444">
        <f t="shared" ca="1" si="109"/>
        <v>-96850036.762787774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-96850036.762787774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-403541.81984494906</v>
      </c>
      <c r="L1349" s="444">
        <f t="shared" ca="1" si="109"/>
        <v>-97253578.58263272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-97253578.58263272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-405223.24409430299</v>
      </c>
      <c r="L1350" s="444">
        <f t="shared" ca="1" si="109"/>
        <v>-97658801.826727018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-97658801.826727018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-406911.67427802924</v>
      </c>
      <c r="L1351" s="444">
        <f t="shared" ca="1" si="109"/>
        <v>-98065713.501005054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-98065713.501005054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-408607.13958752103</v>
      </c>
      <c r="L1352" s="444">
        <f t="shared" ca="1" si="109"/>
        <v>-98474320.640592575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-98474320.640592575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-410309.66933580238</v>
      </c>
      <c r="L1353" s="444">
        <f t="shared" ca="1" si="109"/>
        <v>-98884630.309928373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-98884630.309928373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-412019.2929580349</v>
      </c>
      <c r="L1354" s="444">
        <f t="shared" ca="1" si="109"/>
        <v>-99296649.602886409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-99296649.602886409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-413736.04001202667</v>
      </c>
      <c r="L1355" s="444">
        <f t="shared" ca="1" si="109"/>
        <v>-99710385.64289844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-99710385.64289844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-415459.94017874351</v>
      </c>
      <c r="L1356" s="444">
        <f t="shared" ca="1" si="109"/>
        <v>-100125845.58307718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-100125845.58307718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-417191.02326282155</v>
      </c>
      <c r="L1357" s="444">
        <f t="shared" ca="1" si="109"/>
        <v>-100543036.60634001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-100543036.60634001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-418929.31919308333</v>
      </c>
      <c r="L1358" s="444">
        <f t="shared" ca="1" si="109"/>
        <v>-100961965.92553309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-100961965.92553309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-420674.85802305449</v>
      </c>
      <c r="L1359" s="444">
        <f t="shared" ca="1" si="109"/>
        <v>-101382640.78355613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-101382640.78355613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-422427.66993148386</v>
      </c>
      <c r="L1360" s="444">
        <f t="shared" ca="1" si="109"/>
        <v>-101805068.45348762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-101805068.45348762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-424187.78522286506</v>
      </c>
      <c r="L1361" s="444">
        <f t="shared" ca="1" si="109"/>
        <v>-102229256.23871048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-102229256.23871048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-425955.23432796029</v>
      </c>
      <c r="L1362" s="444">
        <f t="shared" ca="1" si="109"/>
        <v>-102655211.47303843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-102655211.47303843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-427730.04780432681</v>
      </c>
      <c r="L1363" s="444">
        <f t="shared" ca="1" si="109"/>
        <v>-103082941.52084276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-103082941.52084276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-429512.25633684482</v>
      </c>
      <c r="L1364" s="444">
        <f t="shared" ca="1" si="109"/>
        <v>-103512453.7771796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-103512453.7771796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-431301.8907382483</v>
      </c>
      <c r="L1365" s="444">
        <f t="shared" ca="1" si="109"/>
        <v>-103943755.66791785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-103943755.66791785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-433098.98194965767</v>
      </c>
      <c r="L1366" s="444">
        <f t="shared" ca="1" si="109"/>
        <v>-104376854.6498675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-104376854.6498675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-434903.56104111462</v>
      </c>
      <c r="L1367" s="444">
        <f t="shared" ca="1" si="109"/>
        <v>-104811758.21090862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-104811758.21090862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-436715.6592121193</v>
      </c>
      <c r="L1368" s="444">
        <f t="shared" ca="1" si="109"/>
        <v>-105248473.87012073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-105248473.87012073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-438535.30779216974</v>
      </c>
      <c r="L1369" s="444">
        <f t="shared" ca="1" si="109"/>
        <v>-105687009.17791291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-105687009.17791291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-440362.53824130376</v>
      </c>
      <c r="L1370" s="444">
        <f t="shared" ca="1" si="109"/>
        <v>-106127371.7161542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-106127371.7161542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-442197.38215064257</v>
      </c>
      <c r="L1371" s="444">
        <f t="shared" ca="1" si="109"/>
        <v>-106569569.09830484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-106569569.09830484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-444039.87124293682</v>
      </c>
      <c r="L1372" s="444">
        <f t="shared" ca="1" si="109"/>
        <v>-107013608.96954778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-107013608.96954778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-445890.03737311572</v>
      </c>
      <c r="L1373" s="444">
        <f t="shared" ca="1" si="109"/>
        <v>-107459499.00692089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-107459499.00692089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-447747.91252883704</v>
      </c>
      <c r="L1374" s="444">
        <f t="shared" ca="1" si="109"/>
        <v>-107907246.91944973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-107907246.91944973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-449613.52883104054</v>
      </c>
      <c r="L1375" s="444">
        <f t="shared" ca="1" si="109"/>
        <v>-108356860.44828077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-108356860.44828077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-451486.9185345032</v>
      </c>
      <c r="L1376" s="444">
        <f t="shared" ca="1" si="109"/>
        <v>-108808347.36681527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-108808347.36681527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-453368.1140283969</v>
      </c>
      <c r="L1377" s="444">
        <f t="shared" ca="1" si="109"/>
        <v>-109261715.48084366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-109261715.48084366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-455257.14783684851</v>
      </c>
      <c r="L1378" s="444">
        <f t="shared" ca="1" si="109"/>
        <v>-109716972.62868051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-109716972.62868051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-457154.05261950206</v>
      </c>
      <c r="L1379" s="444">
        <f t="shared" ca="1" si="109"/>
        <v>-110174126.68130001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-110174126.68130001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-459058.86117208336</v>
      </c>
      <c r="L1380" s="444">
        <f t="shared" ca="1" si="109"/>
        <v>-110633185.54247209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-110633185.54247209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-460971.60642696708</v>
      </c>
      <c r="L1381" s="444">
        <f t="shared" ca="1" si="109"/>
        <v>-111094157.14889906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-111094157.14889906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-462892.32145374612</v>
      </c>
      <c r="L1382" s="444">
        <f t="shared" ca="1" si="109"/>
        <v>-111557049.47035281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-111557049.47035281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-464821.03945980332</v>
      </c>
      <c r="L1383" s="444">
        <f t="shared" ca="1" si="109"/>
        <v>-112021870.50981262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-112021870.50981262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-466757.79379088595</v>
      </c>
      <c r="L1384" s="444">
        <f t="shared" ca="1" si="109"/>
        <v>-112488628.30360352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-112488628.30360352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-468702.61793168128</v>
      </c>
      <c r="L1385" s="444">
        <f t="shared" ca="1" si="109"/>
        <v>-112957330.92153519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-112957330.92153519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-470655.54550639668</v>
      </c>
      <c r="L1386" s="444">
        <f t="shared" ca="1" si="109"/>
        <v>-113427986.4670416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-113427986.4670416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-472616.61027934006</v>
      </c>
      <c r="L1387" s="444">
        <f t="shared" ca="1" si="109"/>
        <v>-113900603.07732093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-113900603.07732093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-474585.84615550388</v>
      </c>
      <c r="L1388" s="444">
        <f t="shared" ca="1" si="109"/>
        <v>-114375188.92347644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-114375188.92347644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-476563.28718115191</v>
      </c>
      <c r="L1389" s="444">
        <f t="shared" ca="1" si="109"/>
        <v>-114851752.2106576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-114851752.2106576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-478548.96754440659</v>
      </c>
      <c r="L1390" s="444">
        <f t="shared" ca="1" si="109"/>
        <v>-115330301.178202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-115330301.178202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-480542.92157584167</v>
      </c>
      <c r="L1391" s="444">
        <f t="shared" ca="1" si="109"/>
        <v>-115810844.09977785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-115810844.09977785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-482545.18374907435</v>
      </c>
      <c r="L1392" s="444">
        <f t="shared" ca="1" si="109"/>
        <v>-116293389.28352693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-116293389.28352693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-484555.78868136217</v>
      </c>
      <c r="L1393" s="444">
        <f t="shared" ca="1" si="109"/>
        <v>-116777945.07220829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-116777945.07220829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-486574.7711342012</v>
      </c>
      <c r="L1394" s="444">
        <f t="shared" ca="1" si="109"/>
        <v>-117264519.84334248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-117264519.84334248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-488602.16601392702</v>
      </c>
      <c r="L1395" s="444">
        <f t="shared" ca="1" si="109"/>
        <v>-117753122.00935641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-117753122.00935641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-490638.00837231835</v>
      </c>
      <c r="L1396" s="444">
        <f t="shared" ca="1" si="109"/>
        <v>-118243760.01772873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-118243760.01772873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-492682.33340720308</v>
      </c>
      <c r="L1397" s="444">
        <f t="shared" ca="1" si="109"/>
        <v>-118736442.35113594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-118736442.35113594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-494735.17646306643</v>
      </c>
      <c r="L1398" s="444">
        <f t="shared" ca="1" si="109"/>
        <v>-119231177.52759901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-119231177.52759901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-496796.57303166256</v>
      </c>
      <c r="L1399" s="444">
        <f t="shared" ca="1" si="109"/>
        <v>-119727974.10063067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-119727974.10063067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-498866.55875262781</v>
      </c>
      <c r="L1400" s="444">
        <f t="shared" ca="1" si="109"/>
        <v>-120226840.6593833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-120226840.6593833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-500945.16941409704</v>
      </c>
      <c r="L1401" s="444">
        <f t="shared" ca="1" si="109"/>
        <v>-120727785.8287974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-120727785.8287974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-503032.44095332251</v>
      </c>
      <c r="L1402" s="444">
        <f t="shared" ca="1" si="109"/>
        <v>-121230818.26975073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-121230818.26975073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-505128.40945729462</v>
      </c>
      <c r="L1403" s="444">
        <f t="shared" ca="1" si="109"/>
        <v>-121735946.67920803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-121735946.67920803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-507233.11116336676</v>
      </c>
      <c r="L1404" s="444">
        <f t="shared" ca="1" si="109"/>
        <v>-122243179.79037139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-122243179.79037139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-509346.5824598808</v>
      </c>
      <c r="L1405" s="444">
        <f t="shared" ca="1" si="109"/>
        <v>-122752526.37283127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-122752526.37283127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-511468.85988679691</v>
      </c>
      <c r="L1406" s="444">
        <f t="shared" ca="1" si="109"/>
        <v>-123263995.23271807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-123263995.23271807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-513599.98013632529</v>
      </c>
      <c r="L1407" s="444">
        <f t="shared" ca="1" si="109"/>
        <v>-123777595.21285439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-123777595.21285439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-515739.98005355994</v>
      </c>
      <c r="L1408" s="444">
        <f t="shared" ca="1" si="109"/>
        <v>-124293335.19290794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-124293335.19290794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-517888.89663711638</v>
      </c>
      <c r="L1409" s="444">
        <f t="shared" ca="1" si="109"/>
        <v>-124811224.08954506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-124811224.08954506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-520046.76703977102</v>
      </c>
      <c r="L1410" s="444">
        <f t="shared" ca="1" si="109"/>
        <v>-125331270.85658483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-125331270.85658483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-522213.62856910349</v>
      </c>
      <c r="L1411" s="444">
        <f t="shared" ca="1" si="109"/>
        <v>-125853484.48515393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-125853484.48515393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-524389.51868814137</v>
      </c>
      <c r="L1412" s="444">
        <f t="shared" ca="1" si="109"/>
        <v>-126377874.00384207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-126377874.00384207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-526574.4750160086</v>
      </c>
      <c r="L1413" s="444">
        <f t="shared" ca="1" si="109"/>
        <v>-126904448.47885808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-126904448.47885808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-528768.53532857529</v>
      </c>
      <c r="L1414" s="444">
        <f t="shared" ca="1" si="109"/>
        <v>-127433217.01418667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-127433217.01418667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-530971.73755911109</v>
      </c>
      <c r="L1415" s="444">
        <f t="shared" ca="1" si="109"/>
        <v>-127964188.75174578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-127964188.75174578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-533184.11979894072</v>
      </c>
      <c r="L1416" s="444">
        <f t="shared" ca="1" si="109"/>
        <v>-128497372.87154472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-128497372.87154472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-535405.72029810306</v>
      </c>
      <c r="L1417" s="444">
        <f t="shared" ca="1" si="109"/>
        <v>-129032778.59184282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-129032778.59184282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-537636.57746601163</v>
      </c>
      <c r="L1418" s="444">
        <f t="shared" ca="1" si="109"/>
        <v>-129570415.16930883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-129570415.16930883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-539876.72987212008</v>
      </c>
      <c r="L1419" s="444">
        <f t="shared" ca="1" si="109"/>
        <v>-130110291.89918095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-130110291.89918095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-542126.21624658722</v>
      </c>
      <c r="L1420" s="444">
        <f t="shared" ca="1" si="109"/>
        <v>-130652418.11542754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-130652418.11542754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-544385.07548094809</v>
      </c>
      <c r="L1421" s="444">
        <f t="shared" ca="1" si="109"/>
        <v>-131196803.19090849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-131196803.19090849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-546653.34662878537</v>
      </c>
      <c r="L1422" s="444">
        <f t="shared" ca="1" si="109"/>
        <v>-131743456.53753728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-131743456.53753728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-548931.06890640536</v>
      </c>
      <c r="L1423" s="444">
        <f t="shared" ca="1" si="109"/>
        <v>-132292387.60644369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-132292387.60644369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-551218.28169351537</v>
      </c>
      <c r="L1424" s="444">
        <f t="shared" ca="1" si="109"/>
        <v>-132843605.88813721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-132843605.88813721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-553515.02453390497</v>
      </c>
      <c r="L1425" s="444">
        <f t="shared" ca="1" si="109"/>
        <v>-133397120.9126711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-133397120.9126711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-555821.33713612962</v>
      </c>
      <c r="L1426" s="444">
        <f t="shared" ca="1" si="109"/>
        <v>-133952942.24980724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-133952942.24980724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-558137.25937419687</v>
      </c>
      <c r="L1427" s="444">
        <f t="shared" ca="1" si="109"/>
        <v>-134511079.50918144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-134511079.50918144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-560462.83128825598</v>
      </c>
      <c r="L1428" s="444">
        <f t="shared" ca="1" si="109"/>
        <v>-135071542.34046969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-135071542.34046969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-562798.0930852904</v>
      </c>
      <c r="L1429" s="444">
        <f t="shared" ca="1" si="109"/>
        <v>-135634340.43355498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-135634340.43355498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-565143.08513981244</v>
      </c>
      <c r="L1430" s="444">
        <f t="shared" ca="1" si="109"/>
        <v>-136199483.51869479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-136199483.51869479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-567497.84799456166</v>
      </c>
      <c r="L1431" s="444">
        <f t="shared" ca="1" si="109"/>
        <v>-136766981.36668935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-136766981.36668935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-569862.42236120568</v>
      </c>
      <c r="L1432" s="444">
        <f t="shared" ca="1" si="109"/>
        <v>-137336843.78905055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-137336843.78905055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-572236.84912104392</v>
      </c>
      <c r="L1433" s="444">
        <f t="shared" ca="1" si="109"/>
        <v>-137909080.63817158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-137909080.63817158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-574621.16932571493</v>
      </c>
      <c r="L1434" s="444">
        <f t="shared" ca="1" si="109"/>
        <v>-138483701.80749729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-138483701.80749729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-577015.42419790535</v>
      </c>
      <c r="L1435" s="444">
        <f t="shared" ca="1" si="109"/>
        <v>-139060717.2316952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-139060717.2316952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-579419.65513206332</v>
      </c>
      <c r="L1436" s="444">
        <f t="shared" ca="1" si="109"/>
        <v>-139640136.88682726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-139640136.88682726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-581833.90369511361</v>
      </c>
      <c r="L1437" s="444">
        <f t="shared" ca="1" si="109"/>
        <v>-140221970.79052237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-140221970.79052237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-584258.2116271765</v>
      </c>
      <c r="L1438" s="444">
        <f t="shared" ca="1" si="109"/>
        <v>-140806229.00214955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-140806229.00214955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-586692.62084228976</v>
      </c>
      <c r="L1439" s="444">
        <f t="shared" ca="1" si="109"/>
        <v>-141392921.62299183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-141392921.62299183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-589137.17342913267</v>
      </c>
      <c r="L1440" s="444">
        <f t="shared" ca="1" si="109"/>
        <v>-141982058.79642096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-141982058.79642096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-591591.91165175405</v>
      </c>
      <c r="L1441" s="444">
        <f t="shared" ca="1" si="109"/>
        <v>-142573650.70807272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-142573650.70807272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-594056.87795030302</v>
      </c>
      <c r="L1442" s="444">
        <f t="shared" ca="1" si="109"/>
        <v>-143167707.58602303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-143167707.58602303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-596532.11494176264</v>
      </c>
      <c r="L1443" s="444">
        <f t="shared" ca="1" si="109"/>
        <v>-143764239.70096481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-143764239.70096481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-599017.66542068671</v>
      </c>
      <c r="L1444" s="444">
        <f t="shared" ca="1" si="109"/>
        <v>-144363257.36638549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-144363257.36638549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-601513.57235993957</v>
      </c>
      <c r="L1445" s="444">
        <f t="shared" ca="1" si="109"/>
        <v>-144964770.93874544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-144964770.93874544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-604019.87891143933</v>
      </c>
      <c r="L1446" s="444">
        <f t="shared" ca="1" si="109"/>
        <v>-145568790.81765687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-145568790.81765687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-606536.62840690359</v>
      </c>
      <c r="L1447" s="444">
        <f t="shared" ca="1" si="109"/>
        <v>-146175327.44606379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-146175327.44606379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-609063.86435859906</v>
      </c>
      <c r="L1448" s="444">
        <f t="shared" ca="1" si="109"/>
        <v>-146784391.31042239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-146784391.31042239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-611601.63046009326</v>
      </c>
      <c r="L1449" s="444">
        <f t="shared" ca="1" si="109"/>
        <v>-147395992.94088247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-147395992.94088247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-614149.97058701026</v>
      </c>
      <c r="L1450" s="444">
        <f t="shared" ca="1" si="109"/>
        <v>-148010142.91146949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-148010142.91146949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-616708.9287977895</v>
      </c>
      <c r="L1451" s="444">
        <f t="shared" ca="1" si="109"/>
        <v>-148626851.84026727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-148626851.84026727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-619278.5493344469</v>
      </c>
      <c r="L1452" s="444">
        <f t="shared" ca="1" si="109"/>
        <v>-149246130.38960171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-149246130.38960171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-621858.87662334042</v>
      </c>
      <c r="L1453" s="444">
        <f t="shared" ca="1" si="109"/>
        <v>-149867989.26622504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-149867989.26622504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-624449.95527593768</v>
      </c>
      <c r="L1454" s="444">
        <f t="shared" ca="1" si="109"/>
        <v>-150492439.22150096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-150492439.22150096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-627051.83008958737</v>
      </c>
      <c r="L1455" s="444">
        <f t="shared" ca="1" si="109"/>
        <v>-151119491.05159056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-151119491.05159056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-629664.54604829405</v>
      </c>
      <c r="L1456" s="444">
        <f t="shared" ca="1" si="109"/>
        <v>-151749155.59763885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-151749155.59763885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-632288.14832349517</v>
      </c>
      <c r="L1457" s="444">
        <f t="shared" ca="1" si="109"/>
        <v>-152381443.74596235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-152381443.74596235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-634922.6822748431</v>
      </c>
      <c r="L1458" s="444">
        <f t="shared" ca="1" si="109"/>
        <v>-153016366.4282372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-153016366.4282372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-637568.19345098827</v>
      </c>
      <c r="L1459" s="444">
        <f t="shared" ca="1" si="109"/>
        <v>-153653934.62168819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-153653934.62168819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-640224.72759036743</v>
      </c>
      <c r="L1460" s="444">
        <f t="shared" ca="1" si="109"/>
        <v>-154294159.34927857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-154294159.34927857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-642892.33062199398</v>
      </c>
      <c r="L1461" s="444">
        <f t="shared" ca="1" si="109"/>
        <v>-154937051.67990056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-154937051.67990056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-645571.04866625229</v>
      </c>
      <c r="L1462" s="444">
        <f t="shared" ca="1" si="109"/>
        <v>-155582622.7285668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-155582622.7285668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-648260.92803569499</v>
      </c>
      <c r="L1463" s="444">
        <f t="shared" ca="1" si="109"/>
        <v>-156230883.6566025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-156230883.6566025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-650962.01523584372</v>
      </c>
      <c r="L1464" s="444">
        <f t="shared" ca="1" si="109"/>
        <v>-156881845.67183834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-156881845.67183834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-653674.35696599307</v>
      </c>
      <c r="L1465" s="444">
        <f t="shared" ca="1" si="109"/>
        <v>-157535520.02880433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-157535520.02880433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-656398.00012001803</v>
      </c>
      <c r="L1466" s="444">
        <f t="shared" ca="1" si="109"/>
        <v>-158191918.02892435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-158191918.02892435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-659132.99178718473</v>
      </c>
      <c r="L1467" s="444">
        <f t="shared" ca="1" si="109"/>
        <v>-158851051.02071154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-158851051.02071154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-661879.37925296475</v>
      </c>
      <c r="L1468" s="444">
        <f t="shared" ca="1" si="109"/>
        <v>-159512930.39996451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-159512930.39996451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-664637.20999985212</v>
      </c>
      <c r="L1469" s="444">
        <f t="shared" ca="1" si="109"/>
        <v>-160177567.60996437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-160177567.60996437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-667406.53170818486</v>
      </c>
      <c r="L1470" s="444">
        <f t="shared" ca="1" si="109"/>
        <v>-160844974.14167255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-160844974.14167255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-670187.392256969</v>
      </c>
      <c r="L1471" s="444">
        <f t="shared" ca="1" si="109"/>
        <v>-161515161.53392953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-161515161.53392953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-672979.83972470637</v>
      </c>
      <c r="L1472" s="444">
        <f t="shared" ca="1" si="109"/>
        <v>-162188141.37365425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-162188141.37365425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-675783.92239022604</v>
      </c>
      <c r="L1473" s="444">
        <f t="shared" ca="1" si="109"/>
        <v>-162863925.29604447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-162863925.29604447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-678599.68873351859</v>
      </c>
      <c r="L1474" s="444">
        <f t="shared" ca="1" si="109"/>
        <v>-163542524.98477799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-163542524.98477799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-681427.18743657495</v>
      </c>
      <c r="L1475" s="444">
        <f t="shared" ca="1" si="109"/>
        <v>-164223952.17221457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-164223952.17221457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-684266.46738422732</v>
      </c>
      <c r="L1476" s="444">
        <f t="shared" ca="1" si="109"/>
        <v>-164908218.63959879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-164908218.63959879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-687117.57766499498</v>
      </c>
      <c r="L1477" s="444">
        <f t="shared" ca="1" si="109"/>
        <v>-165595336.21726379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-165595336.21726379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-689980.56757193245</v>
      </c>
      <c r="L1478" s="444">
        <f t="shared" ca="1" si="109"/>
        <v>-166285316.78483573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-166285316.78483573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-692855.48660348216</v>
      </c>
      <c r="L1479" s="444">
        <f t="shared" ca="1" si="109"/>
        <v>-166978172.27143919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-166978172.27143919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-695742.38446432992</v>
      </c>
      <c r="L1480" s="444">
        <f t="shared" ca="1" si="109"/>
        <v>-167673914.65590352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-167673914.65590352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-698641.31106626464</v>
      </c>
      <c r="L1481" s="444">
        <f t="shared" ca="1" si="109"/>
        <v>-168372555.96696979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-168372555.96696979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-701552.31652904081</v>
      </c>
      <c r="L1482" s="444">
        <f t="shared" ca="1" si="109"/>
        <v>-169074108.28349882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-169074108.28349882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-704475.45118124504</v>
      </c>
      <c r="L1483" s="444">
        <f t="shared" ca="1" si="109"/>
        <v>-169778583.73468006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-169778583.73468006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-707410.76556116692</v>
      </c>
      <c r="L1484" s="444">
        <f t="shared" ca="1" si="109"/>
        <v>-170485994.50024122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-170485994.50024122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-710358.31041767169</v>
      </c>
      <c r="L1485" s="444">
        <f t="shared" ca="1" si="109"/>
        <v>-171196352.8106589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-171196352.8106589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-713318.1367110787</v>
      </c>
      <c r="L1486" s="444">
        <f t="shared" ca="1" si="109"/>
        <v>-171909670.94736999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-171909670.94736999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-716290.29561404162</v>
      </c>
      <c r="L1487" s="444">
        <f t="shared" ca="1" si="109"/>
        <v>-172625961.24298403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-172625961.24298403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-719274.83851243346</v>
      </c>
      <c r="L1488" s="444">
        <f t="shared" ca="1" si="109"/>
        <v>-173345236.08149645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-173345236.08149645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-722271.81700623524</v>
      </c>
      <c r="L1489" s="444">
        <f t="shared" ca="1" si="109"/>
        <v>-174067507.89850268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-174067507.89850268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-725281.28291042778</v>
      </c>
      <c r="L1490" s="444">
        <f t="shared" ca="1" si="109"/>
        <v>-174792789.18141311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-174792789.18141311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-728303.28825588792</v>
      </c>
      <c r="L1491" s="444">
        <f t="shared" ca="1" si="109"/>
        <v>-175521092.46966901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-175521092.46966901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-731337.88529028755</v>
      </c>
      <c r="L1492" s="444">
        <f t="shared" ca="1" si="109"/>
        <v>-176252430.35495931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-176252430.35495931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-734385.12647899706</v>
      </c>
      <c r="L1493" s="444">
        <f t="shared" ca="1" si="109"/>
        <v>-176986815.48143831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-176986815.48143831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-737445.06450599292</v>
      </c>
      <c r="L1494" s="444">
        <f t="shared" ca="1" si="109"/>
        <v>-177724260.5459443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-177724260.5459443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-740517.75227476796</v>
      </c>
      <c r="L1495" s="444">
        <f t="shared" ca="1" si="109"/>
        <v>-178464778.29821908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-178464778.29821908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-743603.24290924612</v>
      </c>
      <c r="L1496" s="444">
        <f t="shared" ca="1" si="109"/>
        <v>-179208381.54112834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-179208381.54112834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-746701.58975470136</v>
      </c>
      <c r="L1497" s="444">
        <f t="shared" ca="1" si="109"/>
        <v>-179955083.13088304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-179955083.13088304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-749812.84637867927</v>
      </c>
      <c r="L1498" s="444">
        <f t="shared" ca="1" si="109"/>
        <v>-180704895.97726172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-180704895.97726172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-752937.06657192379</v>
      </c>
      <c r="L1499" s="444">
        <f t="shared" ca="1" si="109"/>
        <v>-181457833.04383364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-181457833.04383364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-756074.30434930685</v>
      </c>
      <c r="L1500" s="444">
        <f t="shared" ca="1" si="109"/>
        <v>-182213907.34818295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-182213907.34818295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-759224.61395076232</v>
      </c>
      <c r="L1501" s="444">
        <f t="shared" ca="1" si="109"/>
        <v>-182973131.96213371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-182973131.96213371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-762388.04984222376</v>
      </c>
      <c r="L1502" s="444">
        <f t="shared" ca="1" si="109"/>
        <v>-183735520.01197594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-183735520.01197594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-765564.66671656643</v>
      </c>
      <c r="L1503" s="444">
        <f t="shared" ca="1" si="109"/>
        <v>-184501084.67869252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-184501084.67869252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-768754.51949455217</v>
      </c>
      <c r="L1504" s="444">
        <f t="shared" ca="1" si="109"/>
        <v>-185269839.19818708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-185269839.19818708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-771957.66332577949</v>
      </c>
      <c r="L1505" s="444">
        <f t="shared" ca="1" si="109"/>
        <v>-186041796.86151287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-186041796.86151287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-775174.1535896369</v>
      </c>
      <c r="L1506" s="444">
        <f t="shared" ca="1" si="109"/>
        <v>-186816971.01510251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-186816971.01510251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-778404.04589626042</v>
      </c>
      <c r="L1507" s="444">
        <f t="shared" ca="1" si="109"/>
        <v>-187595375.06099877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-187595375.06099877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-781647.39608749491</v>
      </c>
      <c r="L1508" s="444">
        <f t="shared" ca="1" si="109"/>
        <v>-188377022.45708627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-188377022.45708627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-784904.26023785945</v>
      </c>
      <c r="L1509" s="444">
        <f t="shared" ca="1" si="109"/>
        <v>-189161926.71732414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-189161926.71732414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-788174.69465551723</v>
      </c>
      <c r="L1510" s="444">
        <f t="shared" ca="1" si="109"/>
        <v>-189950101.41197965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-189950101.41197965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-791458.75588324852</v>
      </c>
      <c r="L1511" s="444">
        <f t="shared" ca="1" si="109"/>
        <v>-190741560.16786289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-190741560.16786289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-794756.50069942873</v>
      </c>
      <c r="L1512" s="444">
        <f t="shared" ca="1" si="109"/>
        <v>-191536316.66856232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-191536316.66856232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-798067.98611900967</v>
      </c>
      <c r="L1513" s="444">
        <f t="shared" ca="1" si="109"/>
        <v>-192334384.65468132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-192334384.65468132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-801393.26939450554</v>
      </c>
      <c r="L1514" s="444">
        <f t="shared" ca="1" si="109"/>
        <v>-193135777.92407584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-193135777.92407584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-804732.40801698272</v>
      </c>
      <c r="L1515" s="444">
        <f t="shared" ca="1" si="109"/>
        <v>-193940510.33209282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-193940510.33209282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-808085.45971705345</v>
      </c>
      <c r="L1516" s="444">
        <f t="shared" ca="1" si="109"/>
        <v>-194748595.79180989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-194748595.79180989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-811452.48246587452</v>
      </c>
      <c r="L1517" s="444">
        <f t="shared" ca="1" si="109"/>
        <v>-195560048.27427575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-195560048.27427575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-814833.5344761489</v>
      </c>
      <c r="L1518" s="444">
        <f t="shared" ca="1" si="109"/>
        <v>-196374881.80875191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-196374881.80875191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-818228.67420313298</v>
      </c>
      <c r="L1519" s="444">
        <f t="shared" ca="1" si="109"/>
        <v>-197193110.48295504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-197193110.48295504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-821637.96034564602</v>
      </c>
      <c r="L1520" s="444">
        <f t="shared" ca="1" si="109"/>
        <v>-198014748.44330069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-198014748.44330069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-825061.45184708619</v>
      </c>
      <c r="L1521" s="444">
        <f t="shared" ca="1" si="109"/>
        <v>-198839809.89514777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-198839809.89514777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-828499.20789644902</v>
      </c>
      <c r="L1522" s="444">
        <f t="shared" ca="1" si="109"/>
        <v>-199668309.10304421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-199668309.10304421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-831951.28792935086</v>
      </c>
      <c r="L1523" s="444">
        <f t="shared" ca="1" si="109"/>
        <v>-200500260.39097357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-200500260.39097357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-835417.75162905653</v>
      </c>
      <c r="L1524" s="444">
        <f t="shared" ca="1" si="109"/>
        <v>-201335678.14260262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-201335678.14260262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-838898.65892751096</v>
      </c>
      <c r="L1525" s="444">
        <f t="shared" ca="1" si="109"/>
        <v>-202174576.80153012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-202174576.80153012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-842394.07000637555</v>
      </c>
      <c r="L1526" s="444">
        <f t="shared" ca="1" si="109"/>
        <v>-203016970.87153649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-203016970.87153649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-845904.04529806867</v>
      </c>
      <c r="L1527" s="444">
        <f t="shared" ca="1" si="109"/>
        <v>-203862874.91683456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-203862874.91683456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-849428.64548681071</v>
      </c>
      <c r="L1528" s="444">
        <f t="shared" ca="1" si="109"/>
        <v>-204712303.56232136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-204712303.56232136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-852967.93150967231</v>
      </c>
      <c r="L1529" s="444">
        <f t="shared" ca="1" si="109"/>
        <v>-205565271.49383104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-205565271.49383104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-856521.96455762931</v>
      </c>
      <c r="L1530" s="444">
        <f t="shared" ca="1" si="109"/>
        <v>-206421793.45838866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-206421793.45838866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-860090.80607661942</v>
      </c>
      <c r="L1531" s="444">
        <f t="shared" ca="1" si="109"/>
        <v>-207281884.26446527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-207281884.26446527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-863674.51776860526</v>
      </c>
      <c r="L1532" s="444">
        <f t="shared" ca="1" si="109"/>
        <v>-208145558.78223386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-208145558.78223386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-867273.16159264103</v>
      </c>
      <c r="L1533" s="444">
        <f t="shared" ca="1" si="109"/>
        <v>-209012831.9438265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-209012831.9438265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-870886.79976594367</v>
      </c>
      <c r="L1534" s="444">
        <f t="shared" ca="1" si="109"/>
        <v>-209883718.74359244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-209883718.74359244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-874515.49476496852</v>
      </c>
      <c r="L1535" s="444">
        <f t="shared" ca="1" si="109"/>
        <v>-210758234.23835739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-210758234.23835739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-878159.30932648911</v>
      </c>
      <c r="L1536" s="444">
        <f t="shared" ca="1" si="109"/>
        <v>-211636393.54768389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-211636393.54768389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-881818.30644868279</v>
      </c>
      <c r="L1537" s="444">
        <f t="shared" ca="1" si="109"/>
        <v>-212518211.85413256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-212518211.85413256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-885492.54939221905</v>
      </c>
      <c r="L1538" s="444">
        <f t="shared" ref="L1538:L1792" ca="1" si="114">I1538-J1538+K1538</f>
        <v>-213403704.40352479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-213403704.40352479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-889182.10168135329</v>
      </c>
      <c r="L1539" s="444">
        <f t="shared" ca="1" si="114"/>
        <v>-214292886.50520614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-214292886.50520614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-892887.02710502571</v>
      </c>
      <c r="L1540" s="444">
        <f t="shared" ca="1" si="114"/>
        <v>-215185773.53231117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-215185773.53231117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-896607.38971796306</v>
      </c>
      <c r="L1541" s="444">
        <f t="shared" ca="1" si="114"/>
        <v>-216082380.92202914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-216082380.92202914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-900343.25384178793</v>
      </c>
      <c r="L1542" s="444">
        <f t="shared" ca="1" si="114"/>
        <v>-216982724.17587093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-216982724.17587093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-904094.6840661288</v>
      </c>
      <c r="L1543" s="444">
        <f t="shared" ca="1" si="114"/>
        <v>-217886818.85993704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-217886818.85993704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-907861.74524973764</v>
      </c>
      <c r="L1544" s="444">
        <f t="shared" ca="1" si="114"/>
        <v>-218794680.60518679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-218794680.60518679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-911644.50252161163</v>
      </c>
      <c r="L1545" s="444">
        <f t="shared" ca="1" si="114"/>
        <v>-219706325.10770839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-219706325.10770839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-915443.02128211828</v>
      </c>
      <c r="L1546" s="444">
        <f t="shared" ca="1" si="114"/>
        <v>-220621768.1289905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-220621768.1289905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-919257.36720412725</v>
      </c>
      <c r="L1547" s="444">
        <f t="shared" ca="1" si="114"/>
        <v>-221541025.49619463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-221541025.49619463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-923087.60623414442</v>
      </c>
      <c r="L1548" s="444">
        <f t="shared" ca="1" si="114"/>
        <v>-222464113.10242876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-222464113.10242876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-926933.80459345318</v>
      </c>
      <c r="L1549" s="444">
        <f t="shared" ca="1" si="114"/>
        <v>-223391046.90702221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-223391046.90702221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-930796.02877925918</v>
      </c>
      <c r="L1550" s="444">
        <f t="shared" ca="1" si="114"/>
        <v>-224321842.93580148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-224321842.93580148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-934674.34556583955</v>
      </c>
      <c r="L1551" s="444">
        <f t="shared" ca="1" si="114"/>
        <v>-225256517.2813673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-225256517.2813673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-938568.82200569706</v>
      </c>
      <c r="L1552" s="444">
        <f t="shared" ca="1" si="114"/>
        <v>-226195086.10337299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-226195086.10337299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-942479.52543072077</v>
      </c>
      <c r="L1553" s="444">
        <f t="shared" ca="1" si="114"/>
        <v>-227137565.6288037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-227137565.6288037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-946406.5234533489</v>
      </c>
      <c r="L1554" s="444">
        <f t="shared" ca="1" si="114"/>
        <v>-228083972.15225706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-228083972.15225706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-950349.88396773767</v>
      </c>
      <c r="L1555" s="444">
        <f t="shared" ca="1" si="114"/>
        <v>-229034322.03622478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-229034322.03622478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-954309.6751509367</v>
      </c>
      <c r="L1556" s="444">
        <f t="shared" ca="1" si="114"/>
        <v>-229988631.71137571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-229988631.71137571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-958285.96546406543</v>
      </c>
      <c r="L1557" s="444">
        <f t="shared" ca="1" si="114"/>
        <v>-230946917.67683977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-230946917.67683977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-962278.82365349913</v>
      </c>
      <c r="L1558" s="444">
        <f t="shared" ca="1" si="114"/>
        <v>-231909196.50049326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-231909196.50049326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-966288.31875205517</v>
      </c>
      <c r="L1559" s="444">
        <f t="shared" ca="1" si="114"/>
        <v>-232875484.81924531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-232875484.81924531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-970314.52008018875</v>
      </c>
      <c r="L1560" s="444">
        <f t="shared" ca="1" si="114"/>
        <v>-233845799.33932549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-233845799.33932549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-974357.49724718952</v>
      </c>
      <c r="L1561" s="444">
        <f t="shared" ca="1" si="114"/>
        <v>-234820156.83657268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-234820156.83657268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-978417.32015238609</v>
      </c>
      <c r="L1562" s="444">
        <f t="shared" ca="1" si="114"/>
        <v>-235798574.15672505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-235798574.15672505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-982494.05898635439</v>
      </c>
      <c r="L1563" s="444">
        <f t="shared" ca="1" si="114"/>
        <v>-236781068.21571141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-236781068.21571141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-986587.78423213074</v>
      </c>
      <c r="L1564" s="444">
        <f t="shared" ca="1" si="114"/>
        <v>-237767655.99994355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-237767655.99994355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-990698.56666643161</v>
      </c>
      <c r="L1565" s="444">
        <f t="shared" ca="1" si="114"/>
        <v>-238758354.56660998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-238758354.56660998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-994826.47736087488</v>
      </c>
      <c r="L1566" s="444">
        <f t="shared" ca="1" si="114"/>
        <v>-239753181.04397085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-239753181.04397085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-998971.58768321201</v>
      </c>
      <c r="L1567" s="444">
        <f t="shared" ca="1" si="114"/>
        <v>-240752152.63165405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-240752152.63165405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-1003133.9692985585</v>
      </c>
      <c r="L1568" s="444">
        <f t="shared" ca="1" si="114"/>
        <v>-241755286.60095263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-241755286.60095263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-1007313.6941706359</v>
      </c>
      <c r="L1569" s="444">
        <f t="shared" ca="1" si="114"/>
        <v>-242762600.29512325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-242762600.29512325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-1011510.8345630135</v>
      </c>
      <c r="L1570" s="444">
        <f t="shared" ca="1" si="114"/>
        <v>-243774111.12968627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-243774111.12968627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-1015725.4630403594</v>
      </c>
      <c r="L1571" s="444">
        <f t="shared" ca="1" si="114"/>
        <v>-244789836.59272662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-244789836.59272662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-1019957.6524696941</v>
      </c>
      <c r="L1572" s="444">
        <f t="shared" ca="1" si="114"/>
        <v>-245809794.24519631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-245809794.24519631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-1024207.4760216513</v>
      </c>
      <c r="L1573" s="444">
        <f t="shared" ca="1" si="114"/>
        <v>-246834001.72121796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-246834001.72121796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-1028475.0071717413</v>
      </c>
      <c r="L1574" s="444">
        <f t="shared" ca="1" si="114"/>
        <v>-247862476.72838971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-247862476.72838971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-1032760.3197016238</v>
      </c>
      <c r="L1575" s="444">
        <f t="shared" ca="1" si="114"/>
        <v>-248895237.04809132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-248895237.04809132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-1037063.4877003806</v>
      </c>
      <c r="L1576" s="444">
        <f t="shared" ca="1" si="114"/>
        <v>-249932300.5357917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-249932300.5357917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-1041384.5855657987</v>
      </c>
      <c r="L1577" s="444">
        <f t="shared" ca="1" si="114"/>
        <v>-250973685.1213575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-250973685.1213575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-1045723.6880056561</v>
      </c>
      <c r="L1578" s="444">
        <f t="shared" ca="1" si="114"/>
        <v>-252019408.80936316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-252019408.80936316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-1050080.8700390132</v>
      </c>
      <c r="L1579" s="444">
        <f t="shared" ca="1" si="114"/>
        <v>-253069489.67940217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-253069489.67940217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-1054456.2069975089</v>
      </c>
      <c r="L1580" s="444">
        <f t="shared" ca="1" si="114"/>
        <v>-254123945.88639969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-254123945.88639969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-1058849.7745266655</v>
      </c>
      <c r="L1581" s="444">
        <f t="shared" ca="1" si="114"/>
        <v>-255182795.66092634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-255182795.66092634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-1063261.6485871929</v>
      </c>
      <c r="L1582" s="444">
        <f t="shared" ca="1" si="114"/>
        <v>-256246057.30951354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-256246057.30951354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-1067691.9054563064</v>
      </c>
      <c r="L1583" s="444">
        <f t="shared" ca="1" si="114"/>
        <v>-257313749.21496984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-257313749.21496984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-1072140.621729041</v>
      </c>
      <c r="L1584" s="444">
        <f t="shared" ca="1" si="114"/>
        <v>-258385889.83669889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-258385889.83669889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-1076607.8743195788</v>
      </c>
      <c r="L1585" s="444">
        <f t="shared" ca="1" si="114"/>
        <v>-259462497.71101847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-259462497.71101847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-1081093.7404625767</v>
      </c>
      <c r="L1586" s="444">
        <f t="shared" ca="1" si="114"/>
        <v>-260543591.45148104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-260543591.45148104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-1085598.2977145044</v>
      </c>
      <c r="L1587" s="444">
        <f t="shared" ca="1" si="114"/>
        <v>-261629189.74919555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-261629189.74919555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-1090121.6239549813</v>
      </c>
      <c r="L1588" s="444">
        <f t="shared" ca="1" si="114"/>
        <v>-262719311.37315053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-262719311.37315053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-1094663.7973881271</v>
      </c>
      <c r="L1589" s="444">
        <f t="shared" ca="1" si="114"/>
        <v>-263813975.17053866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-263813975.17053866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-1099224.896543911</v>
      </c>
      <c r="L1590" s="444">
        <f t="shared" ca="1" si="114"/>
        <v>-264913200.06708258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-264913200.06708258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-1103805.0002795109</v>
      </c>
      <c r="L1591" s="444">
        <f t="shared" ca="1" si="114"/>
        <v>-266017005.0673621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-266017005.0673621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-1108404.1877806755</v>
      </c>
      <c r="L1592" s="444">
        <f t="shared" ca="1" si="114"/>
        <v>-267125409.25514278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-267125409.25514278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-1113022.5385630948</v>
      </c>
      <c r="L1593" s="444">
        <f t="shared" ca="1" si="114"/>
        <v>-268238431.79370588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-268238431.79370588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-1117660.1324737745</v>
      </c>
      <c r="L1594" s="444">
        <f t="shared" ca="1" si="114"/>
        <v>-269356091.92617965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-269356091.92617965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-1122317.0496924152</v>
      </c>
      <c r="L1595" s="444">
        <f t="shared" ca="1" si="114"/>
        <v>-270478408.97587204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-270478408.97587204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-1126993.3707328001</v>
      </c>
      <c r="L1596" s="444">
        <f t="shared" ca="1" si="114"/>
        <v>-271605402.34660482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-271605402.34660482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-1131689.1764441868</v>
      </c>
      <c r="L1597" s="444">
        <f t="shared" ca="1" si="114"/>
        <v>-272737091.523049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-272737091.523049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-1136404.5480127041</v>
      </c>
      <c r="L1598" s="444">
        <f t="shared" ca="1" si="114"/>
        <v>-273873496.07106173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-273873496.07106173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-1141139.5669627571</v>
      </c>
      <c r="L1599" s="444">
        <f t="shared" ca="1" si="114"/>
        <v>-275014635.63802451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-275014635.63802451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-1145894.3151584354</v>
      </c>
      <c r="L1600" s="444">
        <f t="shared" ca="1" si="114"/>
        <v>-276160529.95318294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-276160529.95318294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-1150668.8748049289</v>
      </c>
      <c r="L1601" s="444">
        <f t="shared" ca="1" si="114"/>
        <v>-277311198.82798785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-277311198.82798785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-1155463.3284499494</v>
      </c>
      <c r="L1602" s="444">
        <f t="shared" ca="1" si="114"/>
        <v>-278466662.15643781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-278466662.15643781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-1160277.7589851576</v>
      </c>
      <c r="L1603" s="444">
        <f t="shared" ca="1" si="114"/>
        <v>-279626939.91542298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-279626939.91542298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-1165112.2496475957</v>
      </c>
      <c r="L1604" s="444">
        <f t="shared" ca="1" si="114"/>
        <v>-280792052.16507059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-280792052.16507059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-1169966.8840211274</v>
      </c>
      <c r="L1605" s="444">
        <f t="shared" ca="1" si="114"/>
        <v>-281962019.0490917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-281962019.0490917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-1174841.7460378821</v>
      </c>
      <c r="L1606" s="444">
        <f t="shared" ca="1" si="114"/>
        <v>-283136860.7951296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-283136860.7951296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-1179736.9199797066</v>
      </c>
      <c r="L1607" s="444">
        <f t="shared" ca="1" si="114"/>
        <v>-284316597.71510929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-284316597.71510929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-1184652.490479622</v>
      </c>
      <c r="L1608" s="444">
        <f t="shared" ca="1" si="114"/>
        <v>-285501250.20558894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-285501250.20558894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-1189588.5425232872</v>
      </c>
      <c r="L1609" s="444">
        <f t="shared" ca="1" si="114"/>
        <v>-286690838.7481122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-286690838.7481122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-1194545.1614504675</v>
      </c>
      <c r="L1610" s="444">
        <f t="shared" ca="1" si="114"/>
        <v>-287885383.90956265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-287885383.90956265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-1199522.4329565109</v>
      </c>
      <c r="L1611" s="444">
        <f t="shared" ca="1" si="114"/>
        <v>-289084906.34251916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-289084906.34251916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-1204520.4430938298</v>
      </c>
      <c r="L1612" s="444">
        <f t="shared" ca="1" si="114"/>
        <v>-290289426.785613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-290289426.785613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-1209539.2782733876</v>
      </c>
      <c r="L1613" s="444">
        <f t="shared" ca="1" si="114"/>
        <v>-291498966.0638864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-291498966.0638864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-1214579.0252661933</v>
      </c>
      <c r="L1614" s="444">
        <f t="shared" ca="1" si="114"/>
        <v>-292713545.08915257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-292713545.08915257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-1219639.7712048024</v>
      </c>
      <c r="L1615" s="444">
        <f t="shared" ca="1" si="114"/>
        <v>-293933184.8603574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-293933184.8603574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-1224721.6035848225</v>
      </c>
      <c r="L1616" s="444">
        <f t="shared" ca="1" si="114"/>
        <v>-295157906.46394223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-295157906.46394223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-1229824.6102664259</v>
      </c>
      <c r="L1617" s="444">
        <f t="shared" ca="1" si="114"/>
        <v>-296387731.07420868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-296387731.07420868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-1234948.8794758695</v>
      </c>
      <c r="L1618" s="444">
        <f t="shared" ca="1" si="114"/>
        <v>-297622679.95368457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-297622679.95368457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-1240094.499807019</v>
      </c>
      <c r="L1619" s="444">
        <f t="shared" ca="1" si="114"/>
        <v>-298862774.45349157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-298862774.45349157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-1245261.5602228816</v>
      </c>
      <c r="L1620" s="444">
        <f t="shared" ca="1" si="114"/>
        <v>-300108036.01371443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-300108036.01371443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-1250450.1500571435</v>
      </c>
      <c r="L1621" s="444">
        <f t="shared" ca="1" si="114"/>
        <v>-301358486.16377157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-301358486.16377157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-1255660.3590157148</v>
      </c>
      <c r="L1622" s="444">
        <f t="shared" ca="1" si="114"/>
        <v>-302614146.52278727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-302614146.52278727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-1260892.2771782803</v>
      </c>
      <c r="L1623" s="444">
        <f t="shared" ca="1" si="114"/>
        <v>-303875038.79996556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-303875038.79996556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-1266145.9949998565</v>
      </c>
      <c r="L1624" s="444">
        <f t="shared" ca="1" si="114"/>
        <v>-305141184.79496545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-305141184.79496545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-1271421.6033123559</v>
      </c>
      <c r="L1625" s="444">
        <f t="shared" ca="1" si="114"/>
        <v>-306412606.39827782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-306412606.39827782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-1276719.1933261575</v>
      </c>
      <c r="L1626" s="444">
        <f t="shared" ca="1" si="114"/>
        <v>-307689325.59160399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-307689325.59160399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-1282038.8566316832</v>
      </c>
      <c r="L1627" s="444">
        <f t="shared" ca="1" si="114"/>
        <v>-308971364.44823569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-308971364.44823569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-1287380.685200982</v>
      </c>
      <c r="L1628" s="444">
        <f t="shared" ca="1" si="114"/>
        <v>-310258745.13343668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-310258745.13343668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-1292744.7713893196</v>
      </c>
      <c r="L1629" s="444">
        <f t="shared" ca="1" si="114"/>
        <v>-311551489.90482599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-311551489.90482599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-1298131.2079367749</v>
      </c>
      <c r="L1630" s="444">
        <f t="shared" ca="1" si="114"/>
        <v>-312849621.11276275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-312849621.11276275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-1303540.0879698447</v>
      </c>
      <c r="L1631" s="444">
        <f t="shared" ca="1" si="114"/>
        <v>-314153161.20073259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-314153161.20073259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-1308971.5050030525</v>
      </c>
      <c r="L1632" s="444">
        <f t="shared" ca="1" si="114"/>
        <v>-315462132.70573562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-315462132.70573562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-1314425.5529405652</v>
      </c>
      <c r="L1633" s="444">
        <f t="shared" ca="1" si="114"/>
        <v>-316776558.25867617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-316776558.25867617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-1319902.3260778175</v>
      </c>
      <c r="L1634" s="444">
        <f t="shared" ca="1" si="114"/>
        <v>-318096460.58475399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-318096460.58475399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-1325401.9191031416</v>
      </c>
      <c r="L1635" s="444">
        <f t="shared" ca="1" si="114"/>
        <v>-319421862.50385714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-319421862.50385714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-1330924.4270994046</v>
      </c>
      <c r="L1636" s="444">
        <f t="shared" ca="1" si="114"/>
        <v>-320752786.93095654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-320752786.93095654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-1336469.9455456522</v>
      </c>
      <c r="L1637" s="444">
        <f t="shared" ca="1" si="114"/>
        <v>-322089256.87650222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-322089256.87650222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-1342038.5703187592</v>
      </c>
      <c r="L1638" s="444">
        <f t="shared" ca="1" si="114"/>
        <v>-323431295.44682097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-323431295.44682097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-1347630.3976950874</v>
      </c>
      <c r="L1639" s="444">
        <f t="shared" ca="1" si="114"/>
        <v>-324778925.84451604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-324778925.84451604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-1353245.52435215</v>
      </c>
      <c r="L1640" s="444">
        <f t="shared" ca="1" si="114"/>
        <v>-326132171.36886817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-326132171.36886817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-1358884.0473702841</v>
      </c>
      <c r="L1641" s="444">
        <f t="shared" ca="1" si="114"/>
        <v>-327491055.41623843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-327491055.41623843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-1364546.0642343268</v>
      </c>
      <c r="L1642" s="444">
        <f t="shared" ca="1" si="114"/>
        <v>-328855601.48047274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-328855601.48047274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-1370231.672835303</v>
      </c>
      <c r="L1643" s="444">
        <f t="shared" ca="1" si="114"/>
        <v>-330225833.15330803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-330225833.15330803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-1375940.9714721169</v>
      </c>
      <c r="L1644" s="444">
        <f t="shared" ca="1" si="114"/>
        <v>-331601774.12478018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-331601774.12478018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-1381674.0588532507</v>
      </c>
      <c r="L1645" s="444">
        <f t="shared" ca="1" si="114"/>
        <v>-332983448.18363345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-332983448.18363345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-1387431.0340984727</v>
      </c>
      <c r="L1646" s="444">
        <f t="shared" ca="1" si="114"/>
        <v>-334370879.21773189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-334370879.21773189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-1393211.9967405496</v>
      </c>
      <c r="L1647" s="444">
        <f t="shared" ca="1" si="114"/>
        <v>-335764091.21447241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-335764091.21447241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-1399017.0467269684</v>
      </c>
      <c r="L1648" s="444">
        <f t="shared" ca="1" si="114"/>
        <v>-337163108.26119936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-337163108.26119936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-1404846.284421664</v>
      </c>
      <c r="L1649" s="444">
        <f t="shared" ca="1" si="114"/>
        <v>-338567954.54562104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-338567954.54562104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-1410699.8106067544</v>
      </c>
      <c r="L1650" s="444">
        <f t="shared" ca="1" si="114"/>
        <v>-339978654.35622782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-339978654.35622782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-1416577.7264842826</v>
      </c>
      <c r="L1651" s="444">
        <f t="shared" ca="1" si="114"/>
        <v>-341395232.08271211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-341395232.08271211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-1422480.1336779671</v>
      </c>
      <c r="L1652" s="444">
        <f t="shared" ca="1" si="114"/>
        <v>-342817712.21639007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-342817712.21639007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-1428407.1342349586</v>
      </c>
      <c r="L1653" s="444">
        <f t="shared" ca="1" si="114"/>
        <v>-344246119.35062504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-344246119.35062504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-1434358.8306276044</v>
      </c>
      <c r="L1654" s="444">
        <f t="shared" ca="1" si="114"/>
        <v>-345680478.18125266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-345680478.18125266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-1440335.3257552194</v>
      </c>
      <c r="L1655" s="444">
        <f t="shared" ca="1" si="114"/>
        <v>-347120813.5070079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-347120813.5070079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-1446336.7229458662</v>
      </c>
      <c r="L1656" s="444">
        <f t="shared" ca="1" si="114"/>
        <v>-348567150.22995377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-348567150.22995377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-1452363.1259581407</v>
      </c>
      <c r="L1657" s="444">
        <f t="shared" ca="1" si="114"/>
        <v>-350019513.35591191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-350019513.35591191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-1458414.6389829663</v>
      </c>
      <c r="L1658" s="444">
        <f t="shared" ca="1" si="114"/>
        <v>-351477927.99489486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-351477927.99489486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-1464491.3666453953</v>
      </c>
      <c r="L1659" s="444">
        <f t="shared" ca="1" si="114"/>
        <v>-352942419.36154026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-352942419.36154026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-1470593.4140064176</v>
      </c>
      <c r="L1660" s="444">
        <f t="shared" ca="1" si="114"/>
        <v>-354413012.77554667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-354413012.77554667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-1476720.8865647777</v>
      </c>
      <c r="L1661" s="444">
        <f t="shared" ca="1" si="114"/>
        <v>-355889733.66211146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-355889733.66211146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-1482873.8902587977</v>
      </c>
      <c r="L1662" s="444">
        <f t="shared" ca="1" si="114"/>
        <v>-357372607.55237025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-357372607.55237025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-1489052.5314682093</v>
      </c>
      <c r="L1663" s="444">
        <f t="shared" ca="1" si="114"/>
        <v>-358861660.08383846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-358861660.08383846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-1495256.9170159935</v>
      </c>
      <c r="L1664" s="444">
        <f t="shared" ca="1" si="114"/>
        <v>-360356917.00085443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-360356917.00085443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-1501487.1541702268</v>
      </c>
      <c r="L1665" s="444">
        <f t="shared" ca="1" si="114"/>
        <v>-361858404.15502465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-361858404.15502465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-1507743.3506459361</v>
      </c>
      <c r="L1666" s="444">
        <f t="shared" ca="1" si="114"/>
        <v>-363366147.50567061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-363366147.50567061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-1514025.6146069609</v>
      </c>
      <c r="L1667" s="444">
        <f t="shared" ca="1" si="114"/>
        <v>-364880173.12027758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-364880173.12027758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-1520334.0546678232</v>
      </c>
      <c r="L1668" s="444">
        <f t="shared" ca="1" si="114"/>
        <v>-366400507.17494541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-366400507.17494541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-1526668.779895606</v>
      </c>
      <c r="L1669" s="444">
        <f t="shared" ca="1" si="114"/>
        <v>-367927175.95484102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-367927175.95484102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-1533029.8998118376</v>
      </c>
      <c r="L1670" s="444">
        <f t="shared" ca="1" si="114"/>
        <v>-369460205.85465288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-369460205.85465288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-1539417.5243943869</v>
      </c>
      <c r="L1671" s="444">
        <f t="shared" ca="1" si="114"/>
        <v>-370999623.37904727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-370999623.37904727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-1545831.7640793636</v>
      </c>
      <c r="L1672" s="444">
        <f t="shared" ca="1" si="114"/>
        <v>-372545455.14312667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-372545455.14312667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-1552272.7297630277</v>
      </c>
      <c r="L1673" s="444">
        <f t="shared" ca="1" si="114"/>
        <v>-374097727.8728897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-374097727.8728897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-1558740.5328037071</v>
      </c>
      <c r="L1674" s="444">
        <f t="shared" ca="1" si="114"/>
        <v>-375656468.40569341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-375656468.40569341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-1565235.2850237226</v>
      </c>
      <c r="L1675" s="444">
        <f t="shared" ca="1" si="114"/>
        <v>-377221703.69071716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-377221703.69071716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-1571757.0987113216</v>
      </c>
      <c r="L1676" s="444">
        <f t="shared" ca="1" si="114"/>
        <v>-378793460.78942847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-378793460.78942847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-1578306.0866226186</v>
      </c>
      <c r="L1677" s="444">
        <f t="shared" ca="1" si="114"/>
        <v>-380371766.87605107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-380371766.87605107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-1584882.3619835461</v>
      </c>
      <c r="L1678" s="444">
        <f t="shared" ca="1" si="114"/>
        <v>-381956649.23803461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-381956649.23803461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-1591486.0384918109</v>
      </c>
      <c r="L1679" s="444">
        <f t="shared" ca="1" si="114"/>
        <v>-383548135.27652639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-383548135.27652639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-1598117.2303188599</v>
      </c>
      <c r="L1680" s="444">
        <f t="shared" ca="1" si="114"/>
        <v>-385146252.50684524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-385146252.50684524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-1604776.0521118552</v>
      </c>
      <c r="L1681" s="444">
        <f t="shared" ca="1" si="114"/>
        <v>-386751028.5589571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-386751028.5589571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-1611462.6189956546</v>
      </c>
      <c r="L1682" s="444">
        <f t="shared" ca="1" si="114"/>
        <v>-388362491.17795277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-388362491.17795277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-1618177.0465748031</v>
      </c>
      <c r="L1683" s="444">
        <f t="shared" ca="1" si="114"/>
        <v>-389980668.2245276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-389980668.2245276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-1624919.4509355316</v>
      </c>
      <c r="L1684" s="444">
        <f t="shared" ca="1" si="114"/>
        <v>-391605587.67546314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-391605587.67546314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-1631689.9486477631</v>
      </c>
      <c r="L1685" s="444">
        <f t="shared" ca="1" si="114"/>
        <v>-393237277.62411088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-393237277.62411088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-1638488.6567671287</v>
      </c>
      <c r="L1686" s="444">
        <f t="shared" ca="1" si="114"/>
        <v>-394875766.28087801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-394875766.28087801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-1645315.6928369917</v>
      </c>
      <c r="L1687" s="444">
        <f t="shared" ca="1" si="114"/>
        <v>-396521081.97371501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-396521081.97371501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-1652171.1748904791</v>
      </c>
      <c r="L1688" s="444">
        <f t="shared" ca="1" si="114"/>
        <v>-398173253.14860547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-398173253.14860547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-1659055.2214525228</v>
      </c>
      <c r="L1689" s="444">
        <f t="shared" ca="1" si="114"/>
        <v>-399832308.370058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-399832308.370058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-1665967.9515419083</v>
      </c>
      <c r="L1690" s="444">
        <f t="shared" ca="1" si="114"/>
        <v>-401498276.3215999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-401498276.3215999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-1672909.4846733329</v>
      </c>
      <c r="L1691" s="444">
        <f t="shared" ca="1" si="114"/>
        <v>-403171185.80627322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-403171185.80627322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-1679879.9408594717</v>
      </c>
      <c r="L1692" s="444">
        <f t="shared" ca="1" si="114"/>
        <v>-404851065.74713272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-404851065.74713272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-1686879.440613053</v>
      </c>
      <c r="L1693" s="444">
        <f t="shared" ca="1" si="114"/>
        <v>-406537945.18774575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-406537945.18774575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-1693908.1049489407</v>
      </c>
      <c r="L1694" s="444">
        <f t="shared" ca="1" si="114"/>
        <v>-408231853.29269469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-408231853.29269469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-1700966.0553862278</v>
      </c>
      <c r="L1695" s="444">
        <f t="shared" ca="1" si="114"/>
        <v>-409932819.34808093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-409932819.34808093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-1708053.4139503371</v>
      </c>
      <c r="L1696" s="444">
        <f t="shared" ca="1" si="114"/>
        <v>-411640872.76203126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-411640872.76203126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-1715170.3031751302</v>
      </c>
      <c r="L1697" s="444">
        <f t="shared" ca="1" si="114"/>
        <v>-413356043.06520641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-413356043.06520641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-1722316.8461050268</v>
      </c>
      <c r="L1698" s="444">
        <f t="shared" ca="1" si="114"/>
        <v>-415078359.91131145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-415078359.91131145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-1729493.166297131</v>
      </c>
      <c r="L1699" s="444">
        <f t="shared" ca="1" si="114"/>
        <v>-416807853.07760859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-416807853.07760859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-1736699.3878233691</v>
      </c>
      <c r="L1700" s="444">
        <f t="shared" ca="1" si="114"/>
        <v>-418544552.46543193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-418544552.46543193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-1743935.6352726331</v>
      </c>
      <c r="L1701" s="444">
        <f t="shared" ca="1" si="114"/>
        <v>-420288488.10070455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-420288488.10070455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-1751202.0337529357</v>
      </c>
      <c r="L1702" s="444">
        <f t="shared" ca="1" si="114"/>
        <v>-422039690.13445747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-422039690.13445747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-1758498.7088935729</v>
      </c>
      <c r="L1703" s="444">
        <f t="shared" ca="1" si="114"/>
        <v>-423798188.84335107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-423798188.84335107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-1765825.7868472964</v>
      </c>
      <c r="L1704" s="444">
        <f t="shared" ca="1" si="114"/>
        <v>-425564014.63019836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-425564014.63019836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-1773183.3942924934</v>
      </c>
      <c r="L1705" s="444">
        <f t="shared" ca="1" si="114"/>
        <v>-427337198.02449083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-427337198.02449083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-1780571.6584353785</v>
      </c>
      <c r="L1706" s="444">
        <f t="shared" ca="1" si="114"/>
        <v>-429117769.68292624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-429117769.68292624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-1787990.7070121926</v>
      </c>
      <c r="L1707" s="444">
        <f t="shared" ca="1" si="114"/>
        <v>-430905760.38993841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-430905760.38993841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-1795440.66829141</v>
      </c>
      <c r="L1708" s="444">
        <f t="shared" ca="1" si="114"/>
        <v>-432701201.0582298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-432701201.0582298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-1802921.6710759571</v>
      </c>
      <c r="L1709" s="444">
        <f t="shared" ca="1" si="114"/>
        <v>-434504122.72930574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-434504122.72930574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-1810433.8447054403</v>
      </c>
      <c r="L1710" s="444">
        <f t="shared" ca="1" si="114"/>
        <v>-436314556.57401121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-436314556.57401121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-1817977.3190583799</v>
      </c>
      <c r="L1711" s="444">
        <f t="shared" ca="1" si="114"/>
        <v>-438132533.89306957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-438132533.89306957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-1825552.2245544565</v>
      </c>
      <c r="L1712" s="444">
        <f t="shared" ca="1" si="114"/>
        <v>-439958086.11762404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-439958086.11762404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-1833158.6921567665</v>
      </c>
      <c r="L1713" s="444">
        <f t="shared" ca="1" si="114"/>
        <v>-441791244.80978084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-441791244.80978084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-1840796.8533740868</v>
      </c>
      <c r="L1714" s="444">
        <f t="shared" ca="1" si="114"/>
        <v>-443632041.6631549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-443632041.6631549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-1848466.8402631453</v>
      </c>
      <c r="L1715" s="444">
        <f t="shared" ca="1" si="114"/>
        <v>-445480508.50341803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-445480508.50341803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-1856168.7854309084</v>
      </c>
      <c r="L1716" s="444">
        <f t="shared" ca="1" si="114"/>
        <v>-447336677.28884894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-447336677.28884894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-1863902.8220368705</v>
      </c>
      <c r="L1717" s="444">
        <f t="shared" ca="1" si="114"/>
        <v>-449200580.1108858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-449200580.1108858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-1871669.0837953575</v>
      </c>
      <c r="L1718" s="444">
        <f t="shared" ca="1" si="114"/>
        <v>-451072249.19468117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-451072249.19468117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-1879467.7049778379</v>
      </c>
      <c r="L1719" s="444">
        <f t="shared" ca="1" si="114"/>
        <v>-452951716.89965898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-452951716.89965898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-1887298.8204152456</v>
      </c>
      <c r="L1720" s="444">
        <f t="shared" ca="1" si="114"/>
        <v>-454839015.72007424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-454839015.72007424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-1895162.5655003095</v>
      </c>
      <c r="L1721" s="444">
        <f t="shared" ca="1" si="114"/>
        <v>-456734178.28557456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-456734178.28557456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-1903059.076189894</v>
      </c>
      <c r="L1722" s="444">
        <f t="shared" ca="1" si="114"/>
        <v>-458637237.36176443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-458637237.36176443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-1910988.4890073517</v>
      </c>
      <c r="L1723" s="444">
        <f t="shared" ca="1" si="114"/>
        <v>-460548225.85077178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-460548225.85077178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-1918950.9410448824</v>
      </c>
      <c r="L1724" s="444">
        <f t="shared" ca="1" si="114"/>
        <v>-462467176.79181665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-462467176.79181665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-1926946.5699659027</v>
      </c>
      <c r="L1725" s="444">
        <f t="shared" ca="1" si="114"/>
        <v>-464394123.36178255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-464394123.36178255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-1934975.5140074273</v>
      </c>
      <c r="L1726" s="444">
        <f t="shared" ca="1" si="114"/>
        <v>-466329098.87579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-466329098.87579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-1943037.9119824583</v>
      </c>
      <c r="L1727" s="444">
        <f t="shared" ca="1" si="114"/>
        <v>-468272136.78777248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-468272136.78777248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-1951133.9032823853</v>
      </c>
      <c r="L1728" s="444">
        <f t="shared" ca="1" si="114"/>
        <v>-470223270.69105488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-470223270.69105488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-1959263.6278793954</v>
      </c>
      <c r="L1729" s="444">
        <f t="shared" ca="1" si="114"/>
        <v>-472182534.31893426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-472182534.31893426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-1967427.2263288924</v>
      </c>
      <c r="L1730" s="444">
        <f t="shared" ca="1" si="114"/>
        <v>-474149961.54526317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-474149961.54526317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-1975624.8397719301</v>
      </c>
      <c r="L1731" s="444">
        <f t="shared" ca="1" si="114"/>
        <v>-476125586.3850351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-476125586.3850351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-1983856.6099376464</v>
      </c>
      <c r="L1732" s="444">
        <f t="shared" ca="1" si="114"/>
        <v>-478109442.99497277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-478109442.99497277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-1992122.6791457196</v>
      </c>
      <c r="L1733" s="444">
        <f t="shared" ca="1" si="114"/>
        <v>-480101565.67411846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-480101565.67411846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-2000423.1903088267</v>
      </c>
      <c r="L1734" s="444">
        <f t="shared" ca="1" si="114"/>
        <v>-482101988.86442727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-482101988.86442727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-2008758.2869351136</v>
      </c>
      <c r="L1735" s="444">
        <f t="shared" ca="1" si="114"/>
        <v>-484110747.15136236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-484110747.15136236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-2017128.1131306768</v>
      </c>
      <c r="L1736" s="444">
        <f t="shared" ca="1" si="114"/>
        <v>-486127875.26449305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-486127875.26449305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-2025532.8136020545</v>
      </c>
      <c r="L1737" s="444">
        <f t="shared" ca="1" si="114"/>
        <v>-488153408.07809508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-488153408.07809508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-2033972.5336587296</v>
      </c>
      <c r="L1738" s="444">
        <f t="shared" ca="1" si="114"/>
        <v>-490187380.61175382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-490187380.61175382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-2042447.419215641</v>
      </c>
      <c r="L1739" s="444">
        <f t="shared" ca="1" si="114"/>
        <v>-492229828.03096944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-492229828.03096944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-2050957.6167957056</v>
      </c>
      <c r="L1740" s="444">
        <f t="shared" ca="1" si="114"/>
        <v>-494280785.64776516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-494280785.64776516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-2059503.2735323547</v>
      </c>
      <c r="L1741" s="444">
        <f t="shared" ca="1" si="114"/>
        <v>-496340288.92129749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-496340288.92129749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-2068084.5371720728</v>
      </c>
      <c r="L1742" s="444">
        <f t="shared" ca="1" si="114"/>
        <v>-498408373.45846957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-498408373.45846957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-2076701.5560769564</v>
      </c>
      <c r="L1743" s="444">
        <f t="shared" ca="1" si="114"/>
        <v>-500485075.01454651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-500485075.01454651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-2085354.4792272772</v>
      </c>
      <c r="L1744" s="444">
        <f t="shared" ca="1" si="114"/>
        <v>-502570429.49377382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-502570429.49377382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-2094043.4562240576</v>
      </c>
      <c r="L1745" s="444">
        <f t="shared" ca="1" si="114"/>
        <v>-504664472.9499979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-504664472.9499979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-2102768.6372916582</v>
      </c>
      <c r="L1746" s="444">
        <f t="shared" ca="1" si="114"/>
        <v>-506767241.58728957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-506767241.58728957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-2111530.1732803732</v>
      </c>
      <c r="L1747" s="444">
        <f t="shared" ca="1" si="114"/>
        <v>-508878771.76056993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-508878771.76056993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-2120328.2156690415</v>
      </c>
      <c r="L1748" s="444">
        <f t="shared" ca="1" si="114"/>
        <v>-510999099.97623897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-510999099.97623897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-2129162.9165676623</v>
      </c>
      <c r="L1749" s="444">
        <f t="shared" ca="1" si="114"/>
        <v>-513128262.89280665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-513128262.89280665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-2138034.4287200277</v>
      </c>
      <c r="L1750" s="444">
        <f t="shared" ca="1" si="114"/>
        <v>-515266297.32152671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-515266297.32152671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-2146942.9055063613</v>
      </c>
      <c r="L1751" s="444">
        <f t="shared" ca="1" si="114"/>
        <v>-517413240.22703308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-517413240.22703308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-2155888.5009459713</v>
      </c>
      <c r="L1752" s="444">
        <f t="shared" ca="1" si="114"/>
        <v>-519569128.72797906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-519569128.72797906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-2164871.3696999126</v>
      </c>
      <c r="L1753" s="444">
        <f t="shared" ca="1" si="114"/>
        <v>-521734000.09767896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-521734000.09767896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-2173891.6670736624</v>
      </c>
      <c r="L1754" s="444">
        <f t="shared" ca="1" si="114"/>
        <v>-523907891.76475263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-523907891.76475263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-2182949.5490198028</v>
      </c>
      <c r="L1755" s="444">
        <f t="shared" ca="1" si="114"/>
        <v>-526090841.31377244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-526090841.31377244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-2192045.1721407184</v>
      </c>
      <c r="L1756" s="444">
        <f t="shared" ca="1" si="114"/>
        <v>-528282886.48591316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-528282886.48591316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-2201178.6936913049</v>
      </c>
      <c r="L1757" s="444">
        <f t="shared" ca="1" si="114"/>
        <v>-530484065.17960447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-530484065.17960447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-2210350.2715816852</v>
      </c>
      <c r="L1758" s="444">
        <f t="shared" ca="1" si="114"/>
        <v>-532694415.45118618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-532694415.45118618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-2219560.0643799421</v>
      </c>
      <c r="L1759" s="444">
        <f t="shared" ca="1" si="114"/>
        <v>-534913975.51556611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-534913975.51556611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-2228808.2313148589</v>
      </c>
      <c r="L1760" s="444">
        <f t="shared" ca="1" si="114"/>
        <v>-537142783.74688101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-537142783.74688101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-2238094.9322786708</v>
      </c>
      <c r="L1761" s="444">
        <f t="shared" ca="1" si="114"/>
        <v>-539380878.67915964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-539380878.67915964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-2247420.3278298317</v>
      </c>
      <c r="L1762" s="444">
        <f t="shared" ca="1" si="114"/>
        <v>-541628299.00698948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-541628299.00698948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-2256784.5791957895</v>
      </c>
      <c r="L1763" s="444">
        <f t="shared" ca="1" si="114"/>
        <v>-543885083.58618522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-543885083.58618522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-2266187.8482757718</v>
      </c>
      <c r="L1764" s="444">
        <f t="shared" ca="1" si="114"/>
        <v>-546151271.434461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-546151271.434461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-2275630.2976435875</v>
      </c>
      <c r="L1765" s="444">
        <f t="shared" ca="1" si="114"/>
        <v>-548426901.73210454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-548426901.73210454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-2285112.0905504357</v>
      </c>
      <c r="L1766" s="444">
        <f t="shared" ca="1" si="114"/>
        <v>-550712013.82265496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-550712013.82265496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-2294633.3909277292</v>
      </c>
      <c r="L1767" s="444">
        <f t="shared" ca="1" si="114"/>
        <v>-553006647.21358263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-553006647.21358263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-2304194.3633899274</v>
      </c>
      <c r="L1768" s="444">
        <f t="shared" ca="1" si="114"/>
        <v>-555310841.5769726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-555310841.5769726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-2313795.1732373857</v>
      </c>
      <c r="L1769" s="444">
        <f t="shared" ca="1" si="114"/>
        <v>-557624636.75021005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-557624636.75021005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-2323435.9864592087</v>
      </c>
      <c r="L1770" s="444">
        <f t="shared" ca="1" si="114"/>
        <v>-559948072.7366693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-559948072.7366693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-2333116.9697361221</v>
      </c>
      <c r="L1771" s="444">
        <f t="shared" ca="1" si="114"/>
        <v>-562281189.7064054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-562281189.7064054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-2342838.2904433557</v>
      </c>
      <c r="L1772" s="444">
        <f t="shared" ca="1" si="114"/>
        <v>-564624027.9968487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-564624027.9968487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-2352600.1166535364</v>
      </c>
      <c r="L1773" s="444">
        <f t="shared" ca="1" si="114"/>
        <v>-566976628.11350226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-566976628.11350226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-2362402.6171395928</v>
      </c>
      <c r="L1774" s="444">
        <f t="shared" ca="1" si="114"/>
        <v>-569339030.73064184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-569339030.73064184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-2372245.9613776742</v>
      </c>
      <c r="L1775" s="444">
        <f t="shared" ca="1" si="114"/>
        <v>-571711276.69201946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-571711276.69201946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-2382130.3195500812</v>
      </c>
      <c r="L1776" s="444">
        <f t="shared" ca="1" si="114"/>
        <v>-574093407.0115695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-574093407.0115695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-2392055.862548206</v>
      </c>
      <c r="L1777" s="444">
        <f t="shared" ca="1" si="114"/>
        <v>-576485462.87411773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-576485462.87411773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-2402022.7619754905</v>
      </c>
      <c r="L1778" s="444">
        <f t="shared" ca="1" si="114"/>
        <v>-578887485.63609326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-578887485.63609326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-2412031.1901503885</v>
      </c>
      <c r="L1779" s="444">
        <f t="shared" ca="1" si="114"/>
        <v>-581299516.82624364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-581299516.82624364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-2422081.3201093483</v>
      </c>
      <c r="L1780" s="444">
        <f t="shared" ca="1" si="114"/>
        <v>-583721598.14635301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-583721598.14635301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-2432173.3256098041</v>
      </c>
      <c r="L1781" s="444">
        <f t="shared" ca="1" si="114"/>
        <v>-586153771.47196281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-586153771.47196281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-2442307.3811331782</v>
      </c>
      <c r="L1782" s="444">
        <f t="shared" ca="1" si="114"/>
        <v>-588596078.85309601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-588596078.85309601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-2452483.6618879</v>
      </c>
      <c r="L1783" s="444">
        <f t="shared" ca="1" si="114"/>
        <v>-591048562.51498389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-591048562.51498389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-2462702.3438124331</v>
      </c>
      <c r="L1784" s="444">
        <f t="shared" ca="1" si="114"/>
        <v>-593511264.85879636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-593511264.85879636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-2472963.6035783179</v>
      </c>
      <c r="L1785" s="444">
        <f t="shared" ca="1" si="114"/>
        <v>-595984228.46237469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-595984228.46237469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-2483267.618593228</v>
      </c>
      <c r="L1786" s="444">
        <f t="shared" ca="1" si="114"/>
        <v>-598467496.0809679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-598467496.0809679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-2493614.5670040329</v>
      </c>
      <c r="L1787" s="444">
        <f t="shared" ca="1" si="114"/>
        <v>-600961110.64797199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-600961110.64797199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-2504004.6276998832</v>
      </c>
      <c r="L1788" s="444">
        <f t="shared" ca="1" si="114"/>
        <v>-603465115.27567184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-603465115.27567184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-2514437.9803152992</v>
      </c>
      <c r="L1789" s="444">
        <f t="shared" ca="1" si="114"/>
        <v>-605979553.25598717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-605979553.25598717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-2524914.8052332797</v>
      </c>
      <c r="L1790" s="444">
        <f t="shared" ca="1" si="114"/>
        <v>-608504468.06122041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-608504468.06122041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-2535435.2835884183</v>
      </c>
      <c r="L1791" s="444">
        <f t="shared" ca="1" si="114"/>
        <v>-611039903.34480882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-611039903.34480882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-2545999.5972700366</v>
      </c>
      <c r="L1792" s="444">
        <f t="shared" ca="1" si="114"/>
        <v>-613585902.94207883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-613585902.94207883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-2556607.9289253284</v>
      </c>
      <c r="L1793" s="444">
        <f t="shared" ref="L1793:L2047" ca="1" si="119">I1793-J1793+K1793</f>
        <v>-616142510.8710041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-616142510.8710041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-2567260.4619625169</v>
      </c>
      <c r="L1794" s="444">
        <f t="shared" ca="1" si="119"/>
        <v>-618709771.33296657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-618709771.33296657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-2577957.3805540274</v>
      </c>
      <c r="L1795" s="444">
        <f t="shared" ca="1" si="119"/>
        <v>-621287728.71352065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-621287728.71352065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-2588698.8696396695</v>
      </c>
      <c r="L1796" s="444">
        <f t="shared" ca="1" si="119"/>
        <v>-623876427.58316028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-623876427.58316028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-2599485.1149298344</v>
      </c>
      <c r="L1797" s="444">
        <f t="shared" ca="1" si="119"/>
        <v>-626475912.69809008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-626475912.69809008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-2610316.3029087088</v>
      </c>
      <c r="L1798" s="444">
        <f t="shared" ca="1" si="119"/>
        <v>-629086229.00099874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-629086229.00099874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-2621192.6208374947</v>
      </c>
      <c r="L1799" s="444">
        <f t="shared" ca="1" si="119"/>
        <v>-631707421.62183619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-631707421.62183619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-2632114.2567576505</v>
      </c>
      <c r="L1800" s="444">
        <f t="shared" ca="1" si="119"/>
        <v>-634339535.8785938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-634339535.8785938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-2643081.3994941409</v>
      </c>
      <c r="L1801" s="444">
        <f t="shared" ca="1" si="119"/>
        <v>-636982617.27808797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-636982617.27808797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-2654094.2386586997</v>
      </c>
      <c r="L1802" s="444">
        <f t="shared" ca="1" si="119"/>
        <v>-639636711.51674664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-639636711.51674664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-2665152.9646531111</v>
      </c>
      <c r="L1803" s="444">
        <f t="shared" ca="1" si="119"/>
        <v>-642301864.48139977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-642301864.48139977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-2676257.7686724989</v>
      </c>
      <c r="L1804" s="444">
        <f t="shared" ca="1" si="119"/>
        <v>-644978122.25007224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-644978122.25007224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-2687408.8427086342</v>
      </c>
      <c r="L1805" s="444">
        <f t="shared" ca="1" si="119"/>
        <v>-647665531.09278083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-647665531.09278083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-2698606.3795532533</v>
      </c>
      <c r="L1806" s="444">
        <f t="shared" ca="1" si="119"/>
        <v>-650364137.47233403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-650364137.47233403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-2709850.5728013916</v>
      </c>
      <c r="L1807" s="444">
        <f t="shared" ca="1" si="119"/>
        <v>-653073988.04513538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-653073988.04513538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-2721141.6168547305</v>
      </c>
      <c r="L1808" s="444">
        <f t="shared" ca="1" si="119"/>
        <v>-655795129.66199017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-655795129.66199017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-2732479.7069249591</v>
      </c>
      <c r="L1809" s="444">
        <f t="shared" ca="1" si="119"/>
        <v>-658527609.36891508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-658527609.36891508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-2743865.0390371461</v>
      </c>
      <c r="L1810" s="444">
        <f t="shared" ca="1" si="119"/>
        <v>-661271474.40795219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-661271474.40795219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-2755297.8100331342</v>
      </c>
      <c r="L1811" s="444">
        <f t="shared" ca="1" si="119"/>
        <v>-664026772.21798527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-664026772.21798527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-2766778.2175749387</v>
      </c>
      <c r="L1812" s="444">
        <f t="shared" ca="1" si="119"/>
        <v>-666793550.43556023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-666793550.43556023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-2778306.4601481678</v>
      </c>
      <c r="L1813" s="444">
        <f t="shared" ca="1" si="119"/>
        <v>-669571856.89570844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-669571856.89570844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-2789882.7370654517</v>
      </c>
      <c r="L1814" s="444">
        <f t="shared" ca="1" si="119"/>
        <v>-672361739.63277388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-672361739.63277388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-2801507.248469891</v>
      </c>
      <c r="L1815" s="444">
        <f t="shared" ca="1" si="119"/>
        <v>-675163246.88124382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-675163246.88124382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-2813180.195338516</v>
      </c>
      <c r="L1816" s="444">
        <f t="shared" ca="1" si="119"/>
        <v>-677976427.07658231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-677976427.07658231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-2824901.7794857598</v>
      </c>
      <c r="L1817" s="444">
        <f t="shared" ca="1" si="119"/>
        <v>-680801328.85606802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-680801328.85606802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-2836672.2035669498</v>
      </c>
      <c r="L1818" s="444">
        <f t="shared" ca="1" si="119"/>
        <v>-683638001.05963492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-683638001.05963492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-2848491.6710818121</v>
      </c>
      <c r="L1819" s="444">
        <f t="shared" ca="1" si="119"/>
        <v>-686486492.73071671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-686486492.73071671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-2860360.3863779861</v>
      </c>
      <c r="L1820" s="444">
        <f t="shared" ca="1" si="119"/>
        <v>-689346853.11709464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-689346853.11709464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-2872278.554654561</v>
      </c>
      <c r="L1821" s="444">
        <f t="shared" ca="1" si="119"/>
        <v>-692219131.67174923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-692219131.67174923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-2884246.3819656218</v>
      </c>
      <c r="L1822" s="444">
        <f t="shared" ca="1" si="119"/>
        <v>-695103378.05371487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-695103378.05371487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-2896264.0752238119</v>
      </c>
      <c r="L1823" s="444">
        <f t="shared" ca="1" si="119"/>
        <v>-697999642.12893867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-697999642.12893867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-2908331.8422039109</v>
      </c>
      <c r="L1824" s="444">
        <f t="shared" ca="1" si="119"/>
        <v>-700907973.97114253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-700907973.97114253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-2920449.8915464273</v>
      </c>
      <c r="L1825" s="444">
        <f t="shared" ca="1" si="119"/>
        <v>-703828423.8626889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-703828423.8626889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-2932618.4327612035</v>
      </c>
      <c r="L1826" s="444">
        <f t="shared" ca="1" si="119"/>
        <v>-706761042.29545009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-706761042.29545009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-2944837.676231042</v>
      </c>
      <c r="L1827" s="444">
        <f t="shared" ca="1" si="119"/>
        <v>-709705879.97168112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-709705879.97168112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-2957107.8332153382</v>
      </c>
      <c r="L1828" s="444">
        <f t="shared" ca="1" si="119"/>
        <v>-712662987.80489647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-712662987.80489647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-2969429.1158537352</v>
      </c>
      <c r="L1829" s="444">
        <f t="shared" ca="1" si="119"/>
        <v>-715632416.92075026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-715632416.92075026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-2981801.7371697929</v>
      </c>
      <c r="L1830" s="444">
        <f t="shared" ca="1" si="119"/>
        <v>-718614218.65792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-718614218.65792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-2994225.9110746668</v>
      </c>
      <c r="L1831" s="444">
        <f t="shared" ca="1" si="119"/>
        <v>-721608444.56899464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-721608444.56899464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-3006701.8523708112</v>
      </c>
      <c r="L1832" s="444">
        <f t="shared" ca="1" si="119"/>
        <v>-724615146.4213655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-724615146.4213655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-3019229.7767556896</v>
      </c>
      <c r="L1833" s="444">
        <f t="shared" ca="1" si="119"/>
        <v>-727634376.19812119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-727634376.19812119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-3031809.9008255051</v>
      </c>
      <c r="L1834" s="444">
        <f t="shared" ca="1" si="119"/>
        <v>-730666186.09894669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-730666186.09894669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-3044442.4420789443</v>
      </c>
      <c r="L1835" s="444">
        <f t="shared" ca="1" si="119"/>
        <v>-733710628.54102564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-733710628.54102564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-3057127.61892094</v>
      </c>
      <c r="L1836" s="444">
        <f t="shared" ca="1" si="119"/>
        <v>-736767756.15994656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-736767756.15994656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-3069865.6506664441</v>
      </c>
      <c r="L1837" s="444">
        <f t="shared" ca="1" si="119"/>
        <v>-739837621.81061304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-739837621.81061304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-3082656.7575442209</v>
      </c>
      <c r="L1838" s="444">
        <f t="shared" ca="1" si="119"/>
        <v>-742920278.56815732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-742920278.56815732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-3095501.1607006555</v>
      </c>
      <c r="L1839" s="444">
        <f t="shared" ca="1" si="119"/>
        <v>-746015779.72885799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-746015779.72885799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-3108399.0822035749</v>
      </c>
      <c r="L1840" s="444">
        <f t="shared" ca="1" si="119"/>
        <v>-749124178.81106162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-749124178.81106162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-3121350.7450460899</v>
      </c>
      <c r="L1841" s="444">
        <f t="shared" ca="1" si="119"/>
        <v>-752245529.55610776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-752245529.55610776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-3134356.3731504488</v>
      </c>
      <c r="L1842" s="444">
        <f t="shared" ca="1" si="119"/>
        <v>-755379885.92925823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-755379885.92925823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-3147416.1913719093</v>
      </c>
      <c r="L1843" s="444">
        <f t="shared" ca="1" si="119"/>
        <v>-758527302.12063015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-758527302.12063015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-3160530.4255026258</v>
      </c>
      <c r="L1844" s="444">
        <f t="shared" ca="1" si="119"/>
        <v>-761687832.5461328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-761687832.5461328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-3173699.3022755533</v>
      </c>
      <c r="L1845" s="444">
        <f t="shared" ca="1" si="119"/>
        <v>-764861531.84840834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-764861531.84840834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-3186923.049368368</v>
      </c>
      <c r="L1846" s="444">
        <f t="shared" ca="1" si="119"/>
        <v>-768048454.89777672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-768048454.89777672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-3200201.8954074029</v>
      </c>
      <c r="L1847" s="444">
        <f t="shared" ca="1" si="119"/>
        <v>-771248656.79318416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-771248656.79318416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-3213536.0699716005</v>
      </c>
      <c r="L1848" s="444">
        <f t="shared" ca="1" si="119"/>
        <v>-774462192.86315572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-774462192.86315572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-3226925.8035964821</v>
      </c>
      <c r="L1849" s="444">
        <f t="shared" ca="1" si="119"/>
        <v>-777689118.66675222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-777689118.66675222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-3240371.327778134</v>
      </c>
      <c r="L1850" s="444">
        <f t="shared" ca="1" si="119"/>
        <v>-780929489.99453032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-780929489.99453032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-3253872.8749772096</v>
      </c>
      <c r="L1851" s="444">
        <f t="shared" ca="1" si="119"/>
        <v>-784183362.86950755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-784183362.86950755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-3267430.678622948</v>
      </c>
      <c r="L1852" s="444">
        <f t="shared" ca="1" si="119"/>
        <v>-787450793.54813051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-787450793.54813051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-3281044.9731172104</v>
      </c>
      <c r="L1853" s="444">
        <f t="shared" ca="1" si="119"/>
        <v>-790731838.52124774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-790731838.52124774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-3294715.9938385324</v>
      </c>
      <c r="L1854" s="444">
        <f t="shared" ca="1" si="119"/>
        <v>-794026554.51508629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-794026554.51508629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-3308443.9771461929</v>
      </c>
      <c r="L1855" s="444">
        <f t="shared" ca="1" si="119"/>
        <v>-797334998.49223244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-797334998.49223244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-3322229.160384302</v>
      </c>
      <c r="L1856" s="444">
        <f t="shared" ca="1" si="119"/>
        <v>-800657227.65261674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-800657227.65261674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-3336071.7818859029</v>
      </c>
      <c r="L1857" s="444">
        <f t="shared" ca="1" si="119"/>
        <v>-803993299.4345026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-803993299.4345026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-3349972.0809770944</v>
      </c>
      <c r="L1858" s="444">
        <f t="shared" ca="1" si="119"/>
        <v>-807343271.51547968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-807343271.51547968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-3363930.2979811653</v>
      </c>
      <c r="L1859" s="444">
        <f t="shared" ca="1" si="119"/>
        <v>-810707201.81346083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-810707201.81346083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-3377946.6742227534</v>
      </c>
      <c r="L1860" s="444">
        <f t="shared" ca="1" si="119"/>
        <v>-814085148.48768353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-814085148.48768353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-3392021.4520320147</v>
      </c>
      <c r="L1861" s="444">
        <f t="shared" ca="1" si="119"/>
        <v>-817477169.9397155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-817477169.9397155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-3406154.8747488144</v>
      </c>
      <c r="L1862" s="444">
        <f t="shared" ca="1" si="119"/>
        <v>-820883324.81446433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-820883324.81446433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-3420347.1867269347</v>
      </c>
      <c r="L1863" s="444">
        <f t="shared" ca="1" si="119"/>
        <v>-824303672.00119126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-824303672.00119126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-3434598.6333382968</v>
      </c>
      <c r="L1864" s="444">
        <f t="shared" ca="1" si="119"/>
        <v>-827738270.63452959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-827738270.63452959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-3448909.4609772065</v>
      </c>
      <c r="L1865" s="444">
        <f t="shared" ca="1" si="119"/>
        <v>-831187180.09550679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-831187180.09550679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-3463279.9170646113</v>
      </c>
      <c r="L1866" s="444">
        <f t="shared" ca="1" si="119"/>
        <v>-834650460.01257145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-834650460.01257145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-3477710.2500523808</v>
      </c>
      <c r="L1867" s="444">
        <f t="shared" ca="1" si="119"/>
        <v>-838128170.26262379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-838128170.26262379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-3492200.7094275989</v>
      </c>
      <c r="L1868" s="444">
        <f t="shared" ca="1" si="119"/>
        <v>-841620370.97205138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-841620370.97205138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-3506751.5457168808</v>
      </c>
      <c r="L1869" s="444">
        <f t="shared" ca="1" si="119"/>
        <v>-845127122.51776826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-845127122.51776826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-3521363.0104907011</v>
      </c>
      <c r="L1870" s="444">
        <f t="shared" ca="1" si="119"/>
        <v>-848648485.52825892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-848648485.52825892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-3536035.356367745</v>
      </c>
      <c r="L1871" s="444">
        <f t="shared" ca="1" si="119"/>
        <v>-852184520.88462663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-852184520.88462663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-3550768.8370192777</v>
      </c>
      <c r="L1872" s="444">
        <f t="shared" ca="1" si="119"/>
        <v>-855735289.72164595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-855735289.72164595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-3565563.7071735249</v>
      </c>
      <c r="L1873" s="444">
        <f t="shared" ca="1" si="119"/>
        <v>-859300853.42881942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-859300853.42881942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-3580420.2226200807</v>
      </c>
      <c r="L1874" s="444">
        <f t="shared" ca="1" si="119"/>
        <v>-862881273.65143955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-862881273.65143955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-3595338.640214331</v>
      </c>
      <c r="L1875" s="444">
        <f t="shared" ca="1" si="119"/>
        <v>-866476612.29165387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-866476612.29165387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-3610319.2178818909</v>
      </c>
      <c r="L1876" s="444">
        <f t="shared" ca="1" si="119"/>
        <v>-870086931.50953579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-870086931.50953579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-3625362.2146230652</v>
      </c>
      <c r="L1877" s="444">
        <f t="shared" ca="1" si="119"/>
        <v>-873712293.72415888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-873712293.72415888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-3640467.8905173284</v>
      </c>
      <c r="L1878" s="444">
        <f t="shared" ca="1" si="119"/>
        <v>-877352761.61467624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-877352761.61467624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-3655636.5067278175</v>
      </c>
      <c r="L1879" s="444">
        <f t="shared" ca="1" si="119"/>
        <v>-881008398.12140405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-881008398.12140405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-3670868.3255058494</v>
      </c>
      <c r="L1880" s="444">
        <f t="shared" ca="1" si="119"/>
        <v>-884679266.4469099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-884679266.4469099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-3686163.6101954579</v>
      </c>
      <c r="L1881" s="444">
        <f t="shared" ca="1" si="119"/>
        <v>-888365430.0571053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-888365430.0571053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-3701522.6252379385</v>
      </c>
      <c r="L1882" s="444">
        <f t="shared" ca="1" si="119"/>
        <v>-892066952.68234324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-892066952.68234324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-3716945.6361764302</v>
      </c>
      <c r="L1883" s="444">
        <f t="shared" ca="1" si="119"/>
        <v>-895783898.31851971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-895783898.31851971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-3732432.9096604986</v>
      </c>
      <c r="L1884" s="444">
        <f t="shared" ca="1" si="119"/>
        <v>-899516331.22818017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-899516331.22818017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-3747984.7134507503</v>
      </c>
      <c r="L1885" s="444">
        <f t="shared" ca="1" si="119"/>
        <v>-903264315.94163096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-903264315.94163096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-3763601.3164234618</v>
      </c>
      <c r="L1886" s="444">
        <f t="shared" ca="1" si="119"/>
        <v>-907027917.25805438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-907027917.25805438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-3779282.9885752266</v>
      </c>
      <c r="L1887" s="444">
        <f t="shared" ca="1" si="119"/>
        <v>-910807200.2466296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-910807200.2466296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-3795030.0010276227</v>
      </c>
      <c r="L1888" s="444">
        <f t="shared" ca="1" si="119"/>
        <v>-914602230.24765718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-914602230.24765718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-3810842.6260319049</v>
      </c>
      <c r="L1889" s="444">
        <f t="shared" ca="1" si="119"/>
        <v>-918413072.87368906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-918413072.87368906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-3826721.1369737047</v>
      </c>
      <c r="L1890" s="444">
        <f t="shared" ca="1" si="119"/>
        <v>-922239794.01066279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-922239794.01066279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-3842665.8083777614</v>
      </c>
      <c r="L1891" s="444">
        <f t="shared" ca="1" si="119"/>
        <v>-926082459.81904054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-926082459.81904054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-3858676.9159126687</v>
      </c>
      <c r="L1892" s="444">
        <f t="shared" ca="1" si="119"/>
        <v>-929941136.73495317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-929941136.73495317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-3874754.7363956384</v>
      </c>
      <c r="L1893" s="444">
        <f t="shared" ca="1" si="119"/>
        <v>-933815891.47134876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-933815891.47134876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-3890899.547797286</v>
      </c>
      <c r="L1894" s="444">
        <f t="shared" ca="1" si="119"/>
        <v>-937706791.01914608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-937706791.01914608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-3907111.6292464421</v>
      </c>
      <c r="L1895" s="444">
        <f t="shared" ca="1" si="119"/>
        <v>-941613902.64839256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-941613902.64839256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-3923391.2610349688</v>
      </c>
      <c r="L1896" s="444">
        <f t="shared" ca="1" si="119"/>
        <v>-945537293.90942752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-945537293.90942752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-3939738.7246226147</v>
      </c>
      <c r="L1897" s="444">
        <f t="shared" ca="1" si="119"/>
        <v>-949477032.63405013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-949477032.63405013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-3956154.3026418756</v>
      </c>
      <c r="L1898" s="444">
        <f t="shared" ca="1" si="119"/>
        <v>-953433186.936692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-953433186.936692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-3972638.2789028836</v>
      </c>
      <c r="L1899" s="444">
        <f t="shared" ca="1" si="119"/>
        <v>-957405825.21559489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-957405825.21559489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-3989190.9383983118</v>
      </c>
      <c r="L1900" s="444">
        <f t="shared" ca="1" si="119"/>
        <v>-961395016.15399325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-961395016.15399325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-4005812.5673083048</v>
      </c>
      <c r="L1901" s="444">
        <f t="shared" ca="1" si="119"/>
        <v>-965400828.72130156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-965400828.72130156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-4022503.4530054238</v>
      </c>
      <c r="L1902" s="444">
        <f t="shared" ca="1" si="119"/>
        <v>-969423332.17430699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-969423332.17430699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-4039263.8840596117</v>
      </c>
      <c r="L1903" s="444">
        <f t="shared" ca="1" si="119"/>
        <v>-973462596.05836666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-973462596.05836666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-4056094.1502431943</v>
      </c>
      <c r="L1904" s="444">
        <f t="shared" ca="1" si="119"/>
        <v>-977518690.20860982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-977518690.20860982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-4072994.5425358741</v>
      </c>
      <c r="L1905" s="444">
        <f t="shared" ca="1" si="119"/>
        <v>-981591684.75114572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-981591684.75114572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-4089965.3531297739</v>
      </c>
      <c r="L1906" s="444">
        <f t="shared" ca="1" si="119"/>
        <v>-985681650.10427547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-985681650.10427547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-4107006.8754344811</v>
      </c>
      <c r="L1907" s="444">
        <f t="shared" ca="1" si="119"/>
        <v>-989788656.97970998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-989788656.97970998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-4124119.4040821255</v>
      </c>
      <c r="L1908" s="444">
        <f t="shared" ca="1" si="119"/>
        <v>-993912776.38379216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-993912776.38379216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-4141303.2349324678</v>
      </c>
      <c r="L1909" s="444">
        <f t="shared" ca="1" si="119"/>
        <v>-998054079.61872458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-998054079.61872458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-4158558.6650780193</v>
      </c>
      <c r="L1910" s="444">
        <f t="shared" ca="1" si="119"/>
        <v>-1002212638.2838026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-1002212638.2838026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-4175885.9928491777</v>
      </c>
      <c r="L1911" s="444">
        <f t="shared" ca="1" si="119"/>
        <v>-1006388524.2766519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-1006388524.2766519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-4193285.5178193832</v>
      </c>
      <c r="L1912" s="444">
        <f t="shared" ca="1" si="119"/>
        <v>-1010581809.7944713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-1010581809.7944713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-4210757.5408102963</v>
      </c>
      <c r="L1913" s="444">
        <f t="shared" ca="1" si="119"/>
        <v>-1014792567.3352816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-1014792567.3352816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-4228302.363897007</v>
      </c>
      <c r="L1914" s="444">
        <f t="shared" ca="1" si="119"/>
        <v>-1019020869.6991786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-1019020869.6991786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-4245920.2904132437</v>
      </c>
      <c r="L1915" s="444">
        <f t="shared" ca="1" si="119"/>
        <v>-1023266789.9895918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-1023266789.9895918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-4263611.624956633</v>
      </c>
      <c r="L1916" s="444">
        <f t="shared" ca="1" si="119"/>
        <v>-1027530401.6145484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-1027530401.6145484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-4281376.6733939517</v>
      </c>
      <c r="L1917" s="444">
        <f t="shared" ca="1" si="119"/>
        <v>-1031811778.2879424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-1031811778.2879424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-4299215.7428664267</v>
      </c>
      <c r="L1918" s="444">
        <f t="shared" ca="1" si="119"/>
        <v>-1036110994.0308088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-1036110994.0308088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-4317129.1417950364</v>
      </c>
      <c r="L1919" s="444">
        <f t="shared" ca="1" si="119"/>
        <v>-1040428123.1726038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-1040428123.1726038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-4335117.1798858494</v>
      </c>
      <c r="L1920" s="444">
        <f t="shared" ca="1" si="119"/>
        <v>-1044763240.3524897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-1044763240.3524897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-4353180.1681353739</v>
      </c>
      <c r="L1921" s="444">
        <f t="shared" ca="1" si="119"/>
        <v>-1049116420.5206251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-1049116420.5206251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-4371318.418835938</v>
      </c>
      <c r="L1922" s="444">
        <f t="shared" ca="1" si="119"/>
        <v>-1053487738.939461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-1053487738.939461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-4389532.2455810877</v>
      </c>
      <c r="L1923" s="444">
        <f t="shared" ca="1" si="119"/>
        <v>-1057877271.185042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-1057877271.185042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-4407821.9632710088</v>
      </c>
      <c r="L1924" s="444">
        <f t="shared" ca="1" si="119"/>
        <v>-1062285093.148313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-1062285093.148313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-4426187.8881179709</v>
      </c>
      <c r="L1925" s="444">
        <f t="shared" ca="1" si="119"/>
        <v>-1066711281.0364311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-1066711281.0364311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-4444630.3376517957</v>
      </c>
      <c r="L1926" s="444">
        <f t="shared" ca="1" si="119"/>
        <v>-1071155911.3740829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-1071155911.3740829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-4463149.6307253456</v>
      </c>
      <c r="L1927" s="444">
        <f t="shared" ca="1" si="119"/>
        <v>-1075619061.0048082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-1075619061.0048082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-4481746.0875200341</v>
      </c>
      <c r="L1928" s="444">
        <f t="shared" ca="1" si="119"/>
        <v>-1080100807.0923283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-1080100807.0923283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-4500420.0295513682</v>
      </c>
      <c r="L1929" s="444">
        <f t="shared" ca="1" si="119"/>
        <v>-1084601227.1218796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-1084601227.1218796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-4519171.7796744984</v>
      </c>
      <c r="L1930" s="444">
        <f t="shared" ca="1" si="119"/>
        <v>-1089120398.9015541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-1089120398.9015541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-4538001.6620898088</v>
      </c>
      <c r="L1931" s="444">
        <f t="shared" ca="1" si="119"/>
        <v>-1093658400.5636439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-1093658400.5636439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-4556910.0023485161</v>
      </c>
      <c r="L1932" s="444">
        <f t="shared" ca="1" si="119"/>
        <v>-1098215310.5659924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-1098215310.5659924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-4575897.1273583015</v>
      </c>
      <c r="L1933" s="444">
        <f t="shared" ca="1" si="119"/>
        <v>-1102791207.6933506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-1102791207.6933506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-4594963.3653889606</v>
      </c>
      <c r="L1934" s="444">
        <f t="shared" ca="1" si="119"/>
        <v>-1107386171.0587394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-1107386171.0587394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-4614109.0460780812</v>
      </c>
      <c r="L1935" s="444">
        <f t="shared" ca="1" si="119"/>
        <v>-1112000280.1048174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-1112000280.1048174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-4633334.5004367391</v>
      </c>
      <c r="L1936" s="444">
        <f t="shared" ca="1" si="119"/>
        <v>-1116633614.6052542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-1116633614.6052542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-4652640.0608552257</v>
      </c>
      <c r="L1937" s="444">
        <f t="shared" ca="1" si="119"/>
        <v>-1121286254.6661093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-1121286254.6661093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-4672026.0611087885</v>
      </c>
      <c r="L1938" s="444">
        <f t="shared" ca="1" si="119"/>
        <v>-1125958280.7272182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-1125958280.7272182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-4691492.8363634087</v>
      </c>
      <c r="L1939" s="444">
        <f t="shared" ca="1" si="119"/>
        <v>-1130649773.5635815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-1130649773.5635815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-4711040.7231815895</v>
      </c>
      <c r="L1940" s="444">
        <f t="shared" ca="1" si="119"/>
        <v>-1135360814.286763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-1135360814.286763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-4730670.0595281785</v>
      </c>
      <c r="L1941" s="444">
        <f t="shared" ca="1" si="119"/>
        <v>-1140091484.3462911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-1140091484.3462911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-4750381.184776213</v>
      </c>
      <c r="L1942" s="444">
        <f t="shared" ca="1" si="119"/>
        <v>-1144841865.5310674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-1144841865.5310674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-4770174.4397127805</v>
      </c>
      <c r="L1943" s="444">
        <f t="shared" ca="1" si="119"/>
        <v>-1149612039.9707801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-1149612039.9707801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-4790050.166544917</v>
      </c>
      <c r="L1944" s="444">
        <f t="shared" ca="1" si="119"/>
        <v>-1154402090.137325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-1154402090.137325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-4810008.7089055208</v>
      </c>
      <c r="L1945" s="444">
        <f t="shared" ca="1" si="119"/>
        <v>-1159212098.8462305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-1159212098.8462305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-4830050.4118592935</v>
      </c>
      <c r="L1946" s="444">
        <f t="shared" ca="1" si="119"/>
        <v>-1164042149.2580898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-1164042149.2580898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-4850175.6219087075</v>
      </c>
      <c r="L1947" s="444">
        <f t="shared" ca="1" si="119"/>
        <v>-1168892324.8799984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-1168892324.8799984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-4870384.6869999934</v>
      </c>
      <c r="L1948" s="444">
        <f t="shared" ca="1" si="119"/>
        <v>-1173762709.5669985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-1173762709.5669985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-4890677.95652916</v>
      </c>
      <c r="L1949" s="444">
        <f t="shared" ca="1" si="119"/>
        <v>-1178653387.5235276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-1178653387.5235276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-4911055.7813480319</v>
      </c>
      <c r="L1950" s="444">
        <f t="shared" ca="1" si="119"/>
        <v>-1183564443.3048756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-1183564443.3048756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-4931518.5137703149</v>
      </c>
      <c r="L1951" s="444">
        <f t="shared" ca="1" si="119"/>
        <v>-1188495961.818646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-1188495961.818646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-4952066.5075776912</v>
      </c>
      <c r="L1952" s="444">
        <f t="shared" ca="1" si="119"/>
        <v>-1193448028.3262236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-1193448028.3262236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-4972700.1180259315</v>
      </c>
      <c r="L1953" s="444">
        <f t="shared" ca="1" si="119"/>
        <v>-1198420728.4442496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-1198420728.4442496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-4993419.7018510401</v>
      </c>
      <c r="L1954" s="444">
        <f t="shared" ca="1" si="119"/>
        <v>-1203414148.1461008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-1203414148.1461008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-5014225.6172754196</v>
      </c>
      <c r="L1955" s="444">
        <f t="shared" ca="1" si="119"/>
        <v>-1208428373.7633762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-1208428373.7633762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-5035118.224014068</v>
      </c>
      <c r="L1956" s="444">
        <f t="shared" ca="1" si="119"/>
        <v>-1213463491.9873903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-1213463491.9873903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-5056097.8832807932</v>
      </c>
      <c r="L1957" s="444">
        <f t="shared" ca="1" si="119"/>
        <v>-1218519589.870671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-1218519589.870671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-5077164.9577944623</v>
      </c>
      <c r="L1958" s="444">
        <f t="shared" ca="1" si="119"/>
        <v>-1223596754.8284655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-1223596754.8284655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-5098319.8117852723</v>
      </c>
      <c r="L1959" s="444">
        <f t="shared" ca="1" si="119"/>
        <v>-1228695074.6402507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-1228695074.6402507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-5119562.8110010447</v>
      </c>
      <c r="L1960" s="444">
        <f t="shared" ca="1" si="119"/>
        <v>-1233814637.4512517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-1233814637.4512517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-5140894.3227135492</v>
      </c>
      <c r="L1961" s="444">
        <f t="shared" ca="1" si="119"/>
        <v>-1238955531.7739654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-1238955531.7739654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-5162314.7157248557</v>
      </c>
      <c r="L1962" s="444">
        <f t="shared" ca="1" si="119"/>
        <v>-1244117846.4896903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-1244117846.4896903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-5183824.3603737094</v>
      </c>
      <c r="L1963" s="444">
        <f t="shared" ca="1" si="119"/>
        <v>-1249301670.850064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-1249301670.850064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-5205423.6285419334</v>
      </c>
      <c r="L1964" s="444">
        <f t="shared" ca="1" si="119"/>
        <v>-1254507094.478606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-1254507094.478606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-5227112.8936608583</v>
      </c>
      <c r="L1965" s="444">
        <f t="shared" ca="1" si="119"/>
        <v>-1259734207.3722668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-1259734207.3722668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-5248892.530717778</v>
      </c>
      <c r="L1966" s="444">
        <f t="shared" ca="1" si="119"/>
        <v>-1264983099.9029846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-1264983099.9029846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-5270762.9162624357</v>
      </c>
      <c r="L1967" s="444">
        <f t="shared" ca="1" si="119"/>
        <v>-1270253862.819247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-1270253862.819247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-5292724.4284135289</v>
      </c>
      <c r="L1968" s="444">
        <f t="shared" ca="1" si="119"/>
        <v>-1275546587.2476606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-1275546587.2476606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-5314777.4468652522</v>
      </c>
      <c r="L1969" s="444">
        <f t="shared" ca="1" si="119"/>
        <v>-1280861364.694526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-1280861364.694526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-5336922.3528938582</v>
      </c>
      <c r="L1970" s="444">
        <f t="shared" ca="1" si="119"/>
        <v>-1286198287.0474198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-1286198287.0474198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-5359159.5293642487</v>
      </c>
      <c r="L1971" s="444">
        <f t="shared" ca="1" si="119"/>
        <v>-1291557446.5767841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-1291557446.5767841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-5381489.3607366001</v>
      </c>
      <c r="L1972" s="444">
        <f t="shared" ca="1" si="119"/>
        <v>-1296938935.9375207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-1296938935.9375207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-5403912.2330730027</v>
      </c>
      <c r="L1973" s="444">
        <f t="shared" ca="1" si="119"/>
        <v>-1302342848.1705937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-1302342848.1705937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-5426428.5340441409</v>
      </c>
      <c r="L1974" s="444">
        <f t="shared" ca="1" si="119"/>
        <v>-1307769276.7046378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-1307769276.7046378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-5449038.6529359911</v>
      </c>
      <c r="L1975" s="444">
        <f t="shared" ca="1" si="119"/>
        <v>-1313218315.3575737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-1313218315.3575737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-5471742.9806565568</v>
      </c>
      <c r="L1976" s="444">
        <f t="shared" ca="1" si="119"/>
        <v>-1318690058.3382304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-1318690058.3382304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-5494541.9097426264</v>
      </c>
      <c r="L1977" s="444">
        <f t="shared" ca="1" si="119"/>
        <v>-1324184600.247973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-1324184600.247973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-5517435.8343665544</v>
      </c>
      <c r="L1978" s="444">
        <f t="shared" ca="1" si="119"/>
        <v>-1329702036.0823395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-1329702036.0823395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-5540425.150343081</v>
      </c>
      <c r="L1979" s="444">
        <f t="shared" ca="1" si="119"/>
        <v>-1335242461.2326827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-1335242461.2326827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-5563510.2551361779</v>
      </c>
      <c r="L1980" s="444">
        <f t="shared" ca="1" si="119"/>
        <v>-1340805971.487819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-1340805971.487819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-5586691.5478659123</v>
      </c>
      <c r="L1981" s="444">
        <f t="shared" ca="1" si="119"/>
        <v>-1346392663.0356848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-1346392663.0356848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-5609969.4293153537</v>
      </c>
      <c r="L1982" s="444">
        <f t="shared" ca="1" si="119"/>
        <v>-1352002632.4650002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-1352002632.4650002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-5633344.3019375009</v>
      </c>
      <c r="L1983" s="444">
        <f t="shared" ca="1" si="119"/>
        <v>-1357635976.7669377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-1357635976.7669377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-5656816.5698622409</v>
      </c>
      <c r="L1984" s="444">
        <f t="shared" ca="1" si="119"/>
        <v>-1363292793.3367999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-1363292793.3367999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-5680386.6389033329</v>
      </c>
      <c r="L1985" s="444">
        <f t="shared" ca="1" si="119"/>
        <v>-1368973179.9757032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-1368973179.9757032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-5704054.9165654304</v>
      </c>
      <c r="L1986" s="444">
        <f t="shared" ca="1" si="119"/>
        <v>-1374677234.8922687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-1374677234.8922687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-5727821.8120511193</v>
      </c>
      <c r="L1987" s="444">
        <f t="shared" ca="1" si="119"/>
        <v>-1380405056.7043197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-1380405056.7043197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-5751687.7362679988</v>
      </c>
      <c r="L1988" s="444">
        <f t="shared" ca="1" si="119"/>
        <v>-1386156744.4405878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-1386156744.4405878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-5775653.1018357826</v>
      </c>
      <c r="L1989" s="444">
        <f t="shared" ca="1" si="119"/>
        <v>-1391932397.5424235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-1391932397.5424235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-5799718.3230934311</v>
      </c>
      <c r="L1990" s="444">
        <f t="shared" ca="1" si="119"/>
        <v>-1397732115.8655169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-1397732115.8655169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-5823883.8161063204</v>
      </c>
      <c r="L1991" s="444">
        <f t="shared" ca="1" si="119"/>
        <v>-1403555999.6816232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-1403555999.6816232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-5848149.9986734297</v>
      </c>
      <c r="L1992" s="444">
        <f t="shared" ca="1" si="119"/>
        <v>-1409404149.6802967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-1409404149.6802967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-5872517.2903345693</v>
      </c>
      <c r="L1993" s="444">
        <f t="shared" ca="1" si="119"/>
        <v>-1415276666.9706311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-1415276666.9706311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-5896986.1123776296</v>
      </c>
      <c r="L1994" s="444">
        <f t="shared" ca="1" si="119"/>
        <v>-1421173653.0830088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-1421173653.0830088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-5921556.8878458701</v>
      </c>
      <c r="L1995" s="444">
        <f t="shared" ca="1" si="119"/>
        <v>-1427095209.9708545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-1427095209.9708545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-5946230.0415452272</v>
      </c>
      <c r="L1996" s="444">
        <f t="shared" ca="1" si="119"/>
        <v>-1433041440.0123997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-1433041440.0123997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-5971006.0000516651</v>
      </c>
      <c r="L1997" s="444">
        <f t="shared" ca="1" si="119"/>
        <v>-1439012446.0124514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-1439012446.0124514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-5995885.1917185476</v>
      </c>
      <c r="L1998" s="444">
        <f t="shared" ca="1" si="119"/>
        <v>-1445008331.20417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-1445008331.20417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-6020868.0466840416</v>
      </c>
      <c r="L1999" s="444">
        <f t="shared" ca="1" si="119"/>
        <v>-1451029199.250854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-1451029199.250854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-6045954.9968785588</v>
      </c>
      <c r="L2000" s="444">
        <f t="shared" ca="1" si="119"/>
        <v>-1457075154.2477326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-1457075154.2477326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-6071146.4760322189</v>
      </c>
      <c r="L2001" s="444">
        <f t="shared" ca="1" si="119"/>
        <v>-1463146300.7237649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-1463146300.7237649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-6096442.9196823537</v>
      </c>
      <c r="L2002" s="444">
        <f t="shared" ca="1" si="119"/>
        <v>-1469242743.6434472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-1469242743.6434472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-6121844.7651810301</v>
      </c>
      <c r="L2003" s="444">
        <f t="shared" ca="1" si="119"/>
        <v>-1475364588.4086282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-1475364588.4086282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-6147352.4517026171</v>
      </c>
      <c r="L2004" s="444">
        <f t="shared" ca="1" si="119"/>
        <v>-1481511940.8603308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-1481511940.8603308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-6172966.4202513788</v>
      </c>
      <c r="L2005" s="444">
        <f t="shared" ca="1" si="119"/>
        <v>-1487684907.2805822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-1487684907.2805822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-6198687.1136690928</v>
      </c>
      <c r="L2006" s="444">
        <f t="shared" ca="1" si="119"/>
        <v>-1493883594.3942513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-1493883594.3942513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-6224514.9766427139</v>
      </c>
      <c r="L2007" s="444">
        <f t="shared" ca="1" si="119"/>
        <v>-1500108109.370894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-1500108109.370894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-6250450.4557120577</v>
      </c>
      <c r="L2008" s="444">
        <f t="shared" ca="1" si="119"/>
        <v>-1506358559.826606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-1506358559.826606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-6276493.9992775247</v>
      </c>
      <c r="L2009" s="444">
        <f t="shared" ca="1" si="119"/>
        <v>-1512635053.8258836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-1512635053.8258836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-6302646.0576078482</v>
      </c>
      <c r="L2010" s="444">
        <f t="shared" ca="1" si="119"/>
        <v>-1518937699.8834915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-1518937699.8834915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-6328907.0828478811</v>
      </c>
      <c r="L2011" s="444">
        <f t="shared" ca="1" si="119"/>
        <v>-1525266606.9663393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-1525266606.9663393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-6355277.5290264143</v>
      </c>
      <c r="L2012" s="444">
        <f t="shared" ca="1" si="119"/>
        <v>-1531621884.4953659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-1531621884.4953659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-6381757.8520640247</v>
      </c>
      <c r="L2013" s="444">
        <f t="shared" ca="1" si="119"/>
        <v>-1538003642.34743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-1538003642.34743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-6408348.5097809583</v>
      </c>
      <c r="L2014" s="444">
        <f t="shared" ca="1" si="119"/>
        <v>-1544411990.8572109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-1544411990.8572109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-6435049.9619050454</v>
      </c>
      <c r="L2015" s="444">
        <f t="shared" ca="1" si="119"/>
        <v>-1550847040.8191159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-1550847040.8191159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-6461862.6700796494</v>
      </c>
      <c r="L2016" s="444">
        <f t="shared" ca="1" si="119"/>
        <v>-1557308903.4891956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-1557308903.4891956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-6488787.0978716481</v>
      </c>
      <c r="L2017" s="444">
        <f t="shared" ca="1" si="119"/>
        <v>-1563797690.5870671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-1563797690.5870671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-6515823.7107794462</v>
      </c>
      <c r="L2018" s="444">
        <f t="shared" ca="1" si="119"/>
        <v>-1570313514.2978466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-1570313514.2978466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-6542972.976241027</v>
      </c>
      <c r="L2019" s="444">
        <f t="shared" ca="1" si="119"/>
        <v>-1576856487.2740877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-1576856487.2740877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-6570235.3636420323</v>
      </c>
      <c r="L2020" s="444">
        <f t="shared" ca="1" si="119"/>
        <v>-1583426722.6377296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-1583426722.6377296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-6597611.3443238735</v>
      </c>
      <c r="L2021" s="444">
        <f t="shared" ca="1" si="119"/>
        <v>-1590024333.9820535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-1590024333.9820535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-6625101.3915918898</v>
      </c>
      <c r="L2022" s="444">
        <f t="shared" ca="1" si="119"/>
        <v>-1596649435.3736453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-1596649435.3736453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-6652705.9807235217</v>
      </c>
      <c r="L2023" s="444">
        <f t="shared" ca="1" si="119"/>
        <v>-1603302141.3543689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-1603302141.3543689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-6680425.5889765369</v>
      </c>
      <c r="L2024" s="444">
        <f t="shared" ca="1" si="119"/>
        <v>-1609982566.9433455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-1609982566.9433455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-6708260.6955972733</v>
      </c>
      <c r="L2025" s="444">
        <f t="shared" ca="1" si="119"/>
        <v>-1616690827.6389427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-1616690827.6389427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-6736211.7818289278</v>
      </c>
      <c r="L2026" s="444">
        <f t="shared" ca="1" si="119"/>
        <v>-1623427039.4207716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-1623427039.4207716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-6764279.3309198814</v>
      </c>
      <c r="L2027" s="444">
        <f t="shared" ca="1" si="119"/>
        <v>-1630191318.7516916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-1630191318.7516916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-6792463.8281320482</v>
      </c>
      <c r="L2028" s="444">
        <f t="shared" ca="1" si="119"/>
        <v>-1636983782.5798237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-1636983782.5798237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-6820765.7607492656</v>
      </c>
      <c r="L2029" s="444">
        <f t="shared" ca="1" si="119"/>
        <v>-1643804548.3405731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-1643804548.3405731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-6849185.6180857206</v>
      </c>
      <c r="L2030" s="444">
        <f t="shared" ca="1" si="119"/>
        <v>-1650653733.9586587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-1650653733.9586587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-6877723.891494411</v>
      </c>
      <c r="L2031" s="444">
        <f t="shared" ca="1" si="119"/>
        <v>-1657531457.8501532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-1657531457.8501532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-6906381.0743756378</v>
      </c>
      <c r="L2032" s="444">
        <f t="shared" ca="1" si="119"/>
        <v>-1664437838.9245288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-1664437838.9245288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-6935157.6621855367</v>
      </c>
      <c r="L2033" s="444">
        <f t="shared" ca="1" si="119"/>
        <v>-1671372996.5867143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-1671372996.5867143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-6964054.152444643</v>
      </c>
      <c r="L2034" s="444">
        <f t="shared" ca="1" si="119"/>
        <v>-1678337050.7391589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-1678337050.7391589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-6993071.0447464958</v>
      </c>
      <c r="L2035" s="444">
        <f t="shared" ca="1" si="119"/>
        <v>-1685330121.7839053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-1685330121.7839053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-7022208.8407662716</v>
      </c>
      <c r="L2036" s="444">
        <f t="shared" ca="1" si="119"/>
        <v>-1692352330.6246715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-1692352330.6246715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-7051468.044269464</v>
      </c>
      <c r="L2037" s="444">
        <f t="shared" ca="1" si="119"/>
        <v>-1699403798.668941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-1699403798.668941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-7080849.161120587</v>
      </c>
      <c r="L2038" s="444">
        <f t="shared" ca="1" si="119"/>
        <v>-1706484647.8300617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-1706484647.8300617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-7110352.6992919231</v>
      </c>
      <c r="L2039" s="444">
        <f t="shared" ca="1" si="119"/>
        <v>-1713595000.5293536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-1713595000.5293536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-7139979.168872308</v>
      </c>
      <c r="L2040" s="444">
        <f t="shared" ca="1" si="119"/>
        <v>-1720734979.698226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-1720734979.698226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-7169729.0820759414</v>
      </c>
      <c r="L2041" s="444">
        <f t="shared" ca="1" si="119"/>
        <v>-1727904708.7803018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-1727904708.7803018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-7199602.9532512575</v>
      </c>
      <c r="L2042" s="444">
        <f t="shared" ca="1" si="119"/>
        <v>-1735104311.7335532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-1735104311.7335532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-7229601.2988898037</v>
      </c>
      <c r="L2043" s="444">
        <f t="shared" ca="1" si="119"/>
        <v>-1742333913.032443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-1742333913.032443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-7259724.6376351798</v>
      </c>
      <c r="L2044" s="444">
        <f t="shared" ca="1" si="119"/>
        <v>-1749593637.6700783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-1749593637.6700783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-7289973.4902919913</v>
      </c>
      <c r="L2045" s="444">
        <f t="shared" ca="1" si="119"/>
        <v>-1756883611.1603703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-1756883611.1603703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-7320348.3798348773</v>
      </c>
      <c r="L2046" s="444">
        <f t="shared" ca="1" si="119"/>
        <v>-1764203959.5402052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-1764203959.5402052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-7350849.8314175215</v>
      </c>
      <c r="L2047" s="444">
        <f t="shared" ca="1" si="119"/>
        <v>-1771554809.3716228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-1771554809.3716228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-7381478.3723817617</v>
      </c>
      <c r="L2048" s="444">
        <f t="shared" ref="L2048:L2302" ca="1" si="124">I2048-J2048+K2048</f>
        <v>-1778936287.7440045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-1778936287.7440045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-7412234.5322666848</v>
      </c>
      <c r="L2049" s="444">
        <f t="shared" ca="1" si="124"/>
        <v>-1786348522.2762711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-1786348522.2762711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-7443118.8428177964</v>
      </c>
      <c r="L2050" s="444">
        <f t="shared" ca="1" si="124"/>
        <v>-1793791641.1190889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-1793791641.1190889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-7474131.8379962035</v>
      </c>
      <c r="L2051" s="444">
        <f t="shared" ca="1" si="124"/>
        <v>-1801265772.9570851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-1801265772.9570851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-7505274.0539878542</v>
      </c>
      <c r="L2052" s="444">
        <f t="shared" ca="1" si="124"/>
        <v>-1808771047.0110729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-1808771047.0110729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-7536546.0292128045</v>
      </c>
      <c r="L2053" s="444">
        <f t="shared" ca="1" si="124"/>
        <v>-1816307593.0402856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-1816307593.0402856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-7567948.3043345222</v>
      </c>
      <c r="L2054" s="444">
        <f t="shared" ca="1" si="124"/>
        <v>-1823875541.3446202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-1823875541.3446202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-7599481.4222692512</v>
      </c>
      <c r="L2055" s="444">
        <f t="shared" ca="1" si="124"/>
        <v>-1831475022.7668896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-1831475022.7668896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-7631145.9281953722</v>
      </c>
      <c r="L2056" s="444">
        <f t="shared" ca="1" si="124"/>
        <v>-1839106168.695085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-1839106168.695085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-7662942.3695628541</v>
      </c>
      <c r="L2057" s="444">
        <f t="shared" ca="1" si="124"/>
        <v>-1846769111.0646479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-1846769111.0646479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-7694871.2961026998</v>
      </c>
      <c r="L2058" s="444">
        <f t="shared" ca="1" si="124"/>
        <v>-1854463982.3607507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-1854463982.3607507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-7726933.2598364614</v>
      </c>
      <c r="L2059" s="444">
        <f t="shared" ca="1" si="124"/>
        <v>-1862190915.6205871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-1862190915.6205871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-7759128.8150857799</v>
      </c>
      <c r="L2060" s="444">
        <f t="shared" ca="1" si="124"/>
        <v>-1869950044.435673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-1869950044.435673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-7791458.5184819698</v>
      </c>
      <c r="L2061" s="444">
        <f t="shared" ca="1" si="124"/>
        <v>-1877741502.954155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-1877741502.954155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-7823922.9289756455</v>
      </c>
      <c r="L2062" s="444">
        <f t="shared" ca="1" si="124"/>
        <v>-1885565425.8831306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-1885565425.8831306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-7856522.6078463774</v>
      </c>
      <c r="L2063" s="444">
        <f t="shared" ca="1" si="124"/>
        <v>-1893421948.4909768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-1893421948.4909768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-7889258.1187124029</v>
      </c>
      <c r="L2064" s="444">
        <f t="shared" ca="1" si="124"/>
        <v>-1901311206.6096892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-1901311206.6096892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-7922130.0275403708</v>
      </c>
      <c r="L2065" s="444">
        <f t="shared" ca="1" si="124"/>
        <v>-1909233336.6372297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-1909233336.6372297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-7955138.9026551228</v>
      </c>
      <c r="L2066" s="444">
        <f t="shared" ca="1" si="124"/>
        <v>-1917188475.5398848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-1917188475.5398848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-7988285.3147495203</v>
      </c>
      <c r="L2067" s="444">
        <f t="shared" ca="1" si="124"/>
        <v>-1925176760.8546343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-1925176760.8546343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-8021569.8368943101</v>
      </c>
      <c r="L2068" s="444">
        <f t="shared" ca="1" si="124"/>
        <v>-1933198330.6915286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-1933198330.6915286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-8054993.0445480356</v>
      </c>
      <c r="L2069" s="444">
        <f t="shared" ca="1" si="124"/>
        <v>-1941253323.7360766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-1941253323.7360766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-8088555.5155669851</v>
      </c>
      <c r="L2070" s="444">
        <f t="shared" ca="1" si="124"/>
        <v>-1949341879.2516437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-1949341879.2516437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-8122257.8302151822</v>
      </c>
      <c r="L2071" s="444">
        <f t="shared" ca="1" si="124"/>
        <v>-1957464137.0818589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-1957464137.0818589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-8156100.571174413</v>
      </c>
      <c r="L2072" s="444">
        <f t="shared" ca="1" si="124"/>
        <v>-1965620237.6530333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-1965620237.6530333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-8190084.3235543063</v>
      </c>
      <c r="L2073" s="444">
        <f t="shared" ca="1" si="124"/>
        <v>-1973810321.9765875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-1973810321.9765875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-8224209.6749024475</v>
      </c>
      <c r="L2074" s="444">
        <f t="shared" ca="1" si="124"/>
        <v>-1982034531.65149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-1982034531.65149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-8258477.2152145412</v>
      </c>
      <c r="L2075" s="444">
        <f t="shared" ca="1" si="124"/>
        <v>-1990293008.8667045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-1990293008.8667045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-8292887.5369446026</v>
      </c>
      <c r="L2076" s="444">
        <f t="shared" ca="1" si="124"/>
        <v>-1998585896.4036491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-1998585896.4036491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-8327441.2350152042</v>
      </c>
      <c r="L2077" s="444">
        <f t="shared" ca="1" si="124"/>
        <v>-2006913337.6386642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-2006913337.6386642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-8362138.9068277674</v>
      </c>
      <c r="L2078" s="444">
        <f t="shared" ca="1" si="124"/>
        <v>-2015275476.5454919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-2015275476.5454919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-8396981.1522728838</v>
      </c>
      <c r="L2079" s="444">
        <f t="shared" ca="1" si="124"/>
        <v>-2023672457.6977649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-2023672457.6977649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-8431968.5737406872</v>
      </c>
      <c r="L2080" s="444">
        <f t="shared" ca="1" si="124"/>
        <v>-2032104426.2715056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-2032104426.2715056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-8467101.7761312723</v>
      </c>
      <c r="L2081" s="444">
        <f t="shared" ca="1" si="124"/>
        <v>-2040571528.047637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-2040571528.047637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-8502381.3668651544</v>
      </c>
      <c r="L2082" s="444">
        <f t="shared" ca="1" si="124"/>
        <v>-2049073909.4145021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-2049073909.4145021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-8537807.9558937587</v>
      </c>
      <c r="L2083" s="444">
        <f t="shared" ca="1" si="124"/>
        <v>-2057611717.3703959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-2057611717.3703959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-8573382.1557099819</v>
      </c>
      <c r="L2084" s="444">
        <f t="shared" ca="1" si="124"/>
        <v>-2066185099.5261059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-2066185099.5261059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-8609104.5813587736</v>
      </c>
      <c r="L2085" s="444">
        <f t="shared" ca="1" si="124"/>
        <v>-2074794204.1074646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-2074794204.1074646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-8644975.8504477683</v>
      </c>
      <c r="L2086" s="444">
        <f t="shared" ca="1" si="124"/>
        <v>-2083439179.9579122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-2083439179.9579122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-8680996.5831579678</v>
      </c>
      <c r="L2087" s="444">
        <f t="shared" ca="1" si="124"/>
        <v>-2092120176.5410702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-2092120176.5410702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-8717167.4022544604</v>
      </c>
      <c r="L2088" s="444">
        <f t="shared" ca="1" si="124"/>
        <v>-2100837343.9433246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-2100837343.9433246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-8753488.9330971874</v>
      </c>
      <c r="L2089" s="444">
        <f t="shared" ca="1" si="124"/>
        <v>-2109590832.8764217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-2109590832.8764217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-8789961.8036517575</v>
      </c>
      <c r="L2090" s="444">
        <f t="shared" ca="1" si="124"/>
        <v>-2118380794.6800735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-2118380794.6800735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-8826586.6445003059</v>
      </c>
      <c r="L2091" s="444">
        <f t="shared" ca="1" si="124"/>
        <v>-2127207381.3245738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-2127207381.3245738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-8863364.0888523906</v>
      </c>
      <c r="L2092" s="444">
        <f t="shared" ca="1" si="124"/>
        <v>-2136070745.4134262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-2136070745.4134262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-8900294.7725559417</v>
      </c>
      <c r="L2093" s="444">
        <f t="shared" ca="1" si="124"/>
        <v>-2144971040.185982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-2144971040.185982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-8937379.3341082577</v>
      </c>
      <c r="L2094" s="444">
        <f t="shared" ca="1" si="124"/>
        <v>-2153908419.5200901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-2153908419.5200901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-8974618.414667042</v>
      </c>
      <c r="L2095" s="444">
        <f t="shared" ca="1" si="124"/>
        <v>-2162883037.9347572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-2162883037.9347572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-9012012.6580614876</v>
      </c>
      <c r="L2096" s="444">
        <f t="shared" ca="1" si="124"/>
        <v>-2171895050.5928187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-2171895050.5928187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-9049562.7108034119</v>
      </c>
      <c r="L2097" s="444">
        <f t="shared" ca="1" si="124"/>
        <v>-2180944613.3036222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-2180944613.3036222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-9087269.222098425</v>
      </c>
      <c r="L2098" s="444">
        <f t="shared" ca="1" si="124"/>
        <v>-2190031882.5257206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-2190031882.5257206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-9125132.8438571692</v>
      </c>
      <c r="L2099" s="444">
        <f t="shared" ca="1" si="124"/>
        <v>-2199157015.3695779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-2199157015.3695779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-9163154.2307065744</v>
      </c>
      <c r="L2100" s="444">
        <f t="shared" ca="1" si="124"/>
        <v>-2208320169.6002846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-2208320169.6002846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-9201334.0400011856</v>
      </c>
      <c r="L2101" s="444">
        <f t="shared" ca="1" si="124"/>
        <v>-2217521503.640286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-2217521503.640286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-9239672.9318345245</v>
      </c>
      <c r="L2102" s="444">
        <f t="shared" ca="1" si="124"/>
        <v>-2226761176.5721207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-2226761176.5721207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-9278171.569050502</v>
      </c>
      <c r="L2103" s="444">
        <f t="shared" ca="1" si="124"/>
        <v>-2236039348.141171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-2236039348.141171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-9316830.6172548793</v>
      </c>
      <c r="L2104" s="444">
        <f t="shared" ca="1" si="124"/>
        <v>-2245356178.7584257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-2245356178.7584257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-9355650.7448267732</v>
      </c>
      <c r="L2105" s="444">
        <f t="shared" ca="1" si="124"/>
        <v>-2254711829.5032525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-2254711829.5032525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-9394632.6229302194</v>
      </c>
      <c r="L2106" s="444">
        <f t="shared" ca="1" si="124"/>
        <v>-2264106462.1261826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-2264106462.1261826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-9433776.9255257603</v>
      </c>
      <c r="L2107" s="444">
        <f t="shared" ca="1" si="124"/>
        <v>-2273540239.0517082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-2273540239.0517082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-9473084.3293821178</v>
      </c>
      <c r="L2108" s="444">
        <f t="shared" ca="1" si="124"/>
        <v>-2283013323.3810902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-2283013323.3810902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-9512555.5140878763</v>
      </c>
      <c r="L2109" s="444">
        <f t="shared" ca="1" si="124"/>
        <v>-2292525878.8951778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-2292525878.8951778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-9552191.162063241</v>
      </c>
      <c r="L2110" s="444">
        <f t="shared" ca="1" si="124"/>
        <v>-2302078070.057241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-2302078070.057241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-9591991.9585718364</v>
      </c>
      <c r="L2111" s="444">
        <f t="shared" ca="1" si="124"/>
        <v>-2311670062.0158129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-2311670062.0158129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-9631958.5917325541</v>
      </c>
      <c r="L2112" s="444">
        <f t="shared" ca="1" si="124"/>
        <v>-2321302020.6075454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-2321302020.6075454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-9672091.7525314391</v>
      </c>
      <c r="L2113" s="444">
        <f t="shared" ca="1" si="124"/>
        <v>-2330974112.3600769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-2330974112.3600769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-9712392.1348336544</v>
      </c>
      <c r="L2114" s="444">
        <f t="shared" ca="1" si="124"/>
        <v>-2340686504.4949107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-2340686504.4949107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-9752860.4353954606</v>
      </c>
      <c r="L2115" s="444">
        <f t="shared" ca="1" si="124"/>
        <v>-2350439364.930306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-2350439364.930306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-9793497.3538762741</v>
      </c>
      <c r="L2116" s="444">
        <f t="shared" ca="1" si="124"/>
        <v>-2360232862.2841821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-2360232862.2841821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-9834303.5928507578</v>
      </c>
      <c r="L2117" s="444">
        <f t="shared" ca="1" si="124"/>
        <v>-2370067165.8770328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-2370067165.8770328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-9875279.8578209691</v>
      </c>
      <c r="L2118" s="444">
        <f t="shared" ca="1" si="124"/>
        <v>-2379942445.7348537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-2379942445.7348537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-9916426.8572285566</v>
      </c>
      <c r="L2119" s="444">
        <f t="shared" ca="1" si="124"/>
        <v>-2389858872.5920825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-2389858872.5920825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-9957745.3024670109</v>
      </c>
      <c r="L2120" s="444">
        <f t="shared" ca="1" si="124"/>
        <v>-2399816617.8945494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-2399816617.8945494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-9999235.9078939557</v>
      </c>
      <c r="L2121" s="444">
        <f t="shared" ca="1" si="124"/>
        <v>-2409815853.8024435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-2409815853.8024435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-10040899.390843514</v>
      </c>
      <c r="L2122" s="444">
        <f t="shared" ca="1" si="124"/>
        <v>-2419856753.1932869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-2419856753.1932869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-10082736.471638694</v>
      </c>
      <c r="L2123" s="444">
        <f t="shared" ca="1" si="124"/>
        <v>-2429939489.6649256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-2429939489.6649256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-10124747.873603856</v>
      </c>
      <c r="L2124" s="444">
        <f t="shared" ca="1" si="124"/>
        <v>-2440064237.5385294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-2440064237.5385294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-10166934.323077206</v>
      </c>
      <c r="L2125" s="444">
        <f t="shared" ca="1" si="124"/>
        <v>-2450231171.8616066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-2450231171.8616066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-10209296.549423361</v>
      </c>
      <c r="L2126" s="444">
        <f t="shared" ca="1" si="124"/>
        <v>-2460440468.4110298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-2460440468.4110298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-10251835.285045957</v>
      </c>
      <c r="L2127" s="444">
        <f t="shared" ca="1" si="124"/>
        <v>-2470692303.6960759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-2470692303.6960759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-10294551.265400317</v>
      </c>
      <c r="L2128" s="444">
        <f t="shared" ca="1" si="124"/>
        <v>-2480986854.9614763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-2480986854.9614763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-10337445.229006151</v>
      </c>
      <c r="L2129" s="444">
        <f t="shared" ca="1" si="124"/>
        <v>-2491324300.1904826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-2491324300.1904826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-10380517.917460345</v>
      </c>
      <c r="L2130" s="444">
        <f t="shared" ca="1" si="124"/>
        <v>-2501704818.1079431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-2501704818.1079431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-10423770.075449763</v>
      </c>
      <c r="L2131" s="444">
        <f t="shared" ca="1" si="124"/>
        <v>-2512128588.183393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-2512128588.183393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-10467202.450764138</v>
      </c>
      <c r="L2132" s="444">
        <f t="shared" ca="1" si="124"/>
        <v>-2522595790.6341572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-2522595790.6341572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-10510815.794308988</v>
      </c>
      <c r="L2133" s="444">
        <f t="shared" ca="1" si="124"/>
        <v>-2533106606.4284663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-2533106606.4284663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-10554610.860118609</v>
      </c>
      <c r="L2134" s="444">
        <f t="shared" ca="1" si="124"/>
        <v>-2543661217.2885847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-2543661217.2885847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-10598588.405369103</v>
      </c>
      <c r="L2135" s="444">
        <f t="shared" ca="1" si="124"/>
        <v>-2554259805.693954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-2554259805.693954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-10642749.190391475</v>
      </c>
      <c r="L2136" s="444">
        <f t="shared" ca="1" si="124"/>
        <v>-2564902554.8843455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-2564902554.8843455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-10687093.978684774</v>
      </c>
      <c r="L2137" s="444">
        <f t="shared" ca="1" si="124"/>
        <v>-2575589648.8630304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-2575589648.8630304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-10731623.536929293</v>
      </c>
      <c r="L2138" s="444">
        <f t="shared" ca="1" si="124"/>
        <v>-2586321272.3999596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-2586321272.3999596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-10776338.634999832</v>
      </c>
      <c r="L2139" s="444">
        <f t="shared" ca="1" si="124"/>
        <v>-2597097611.0349593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-2597097611.0349593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-10821240.045978997</v>
      </c>
      <c r="L2140" s="444">
        <f t="shared" ca="1" si="124"/>
        <v>-2607918851.0809383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-2607918851.0809383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-10866328.546170576</v>
      </c>
      <c r="L2141" s="444">
        <f t="shared" ca="1" si="124"/>
        <v>-2618785179.6271091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-2618785179.6271091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-10911604.915112954</v>
      </c>
      <c r="L2142" s="444">
        <f t="shared" ca="1" si="124"/>
        <v>-2629696784.542222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-2629696784.542222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-10957069.935592592</v>
      </c>
      <c r="L2143" s="444">
        <f t="shared" ca="1" si="124"/>
        <v>-2640653854.4778147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-2640653854.4778147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-11002724.393657561</v>
      </c>
      <c r="L2144" s="444">
        <f t="shared" ca="1" si="124"/>
        <v>-2651656578.8714724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-2651656578.8714724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-11048569.078631135</v>
      </c>
      <c r="L2145" s="444">
        <f t="shared" ca="1" si="124"/>
        <v>-2662705147.9501033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-2662705147.9501033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-11094604.78312543</v>
      </c>
      <c r="L2146" s="444">
        <f t="shared" ca="1" si="124"/>
        <v>-2673799752.7332287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-2673799752.7332287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-11140832.303055119</v>
      </c>
      <c r="L2147" s="444">
        <f t="shared" ca="1" si="124"/>
        <v>-2684940585.036284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-2684940585.036284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-11187252.437651183</v>
      </c>
      <c r="L2148" s="444">
        <f t="shared" ca="1" si="124"/>
        <v>-2696127837.4739351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-2696127837.4739351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-11233865.989474729</v>
      </c>
      <c r="L2149" s="444">
        <f t="shared" ca="1" si="124"/>
        <v>-2707361703.4634099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-2707361703.4634099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-11280673.764430875</v>
      </c>
      <c r="L2150" s="444">
        <f t="shared" ca="1" si="124"/>
        <v>-2718642377.2278409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-2718642377.2278409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-11327676.571782671</v>
      </c>
      <c r="L2151" s="444">
        <f t="shared" ca="1" si="124"/>
        <v>-2729970053.7996235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-2729970053.7996235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-11374875.224165097</v>
      </c>
      <c r="L2152" s="444">
        <f t="shared" ca="1" si="124"/>
        <v>-2741344929.0237885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-2741344929.0237885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-11422270.537599118</v>
      </c>
      <c r="L2153" s="444">
        <f t="shared" ca="1" si="124"/>
        <v>-2752767199.5613875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-2752767199.5613875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-11469863.331505781</v>
      </c>
      <c r="L2154" s="444">
        <f t="shared" ca="1" si="124"/>
        <v>-2764237062.8928933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-2764237062.8928933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-11517654.428720389</v>
      </c>
      <c r="L2155" s="444">
        <f t="shared" ca="1" si="124"/>
        <v>-2775754717.3216138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-2775754717.3216138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-11565644.655506724</v>
      </c>
      <c r="L2156" s="444">
        <f t="shared" ca="1" si="124"/>
        <v>-2787320361.9771204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-2787320361.9771204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-11613834.841571335</v>
      </c>
      <c r="L2157" s="444">
        <f t="shared" ca="1" si="124"/>
        <v>-2798934196.8186917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-2798934196.8186917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-11662225.820077881</v>
      </c>
      <c r="L2158" s="444">
        <f t="shared" ca="1" si="124"/>
        <v>-2810596422.6387696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-2810596422.6387696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-11710818.42766154</v>
      </c>
      <c r="L2159" s="444">
        <f t="shared" ca="1" si="124"/>
        <v>-2822307241.066431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-2822307241.066431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-11759613.504443463</v>
      </c>
      <c r="L2160" s="444">
        <f t="shared" ca="1" si="124"/>
        <v>-2834066854.5708747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-2834066854.5708747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-11808611.894045312</v>
      </c>
      <c r="L2161" s="444">
        <f t="shared" ca="1" si="124"/>
        <v>-2845875466.46492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-2845875466.46492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-11857814.443603834</v>
      </c>
      <c r="L2162" s="444">
        <f t="shared" ca="1" si="124"/>
        <v>-2857733280.908524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-2857733280.908524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-11907222.003785517</v>
      </c>
      <c r="L2163" s="444">
        <f t="shared" ca="1" si="124"/>
        <v>-2869640502.9123096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-2869640502.9123096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-11956835.428801291</v>
      </c>
      <c r="L2164" s="444">
        <f t="shared" ca="1" si="124"/>
        <v>-2881597338.3411107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-2881597338.3411107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-12006655.576421294</v>
      </c>
      <c r="L2165" s="444">
        <f t="shared" ca="1" si="124"/>
        <v>-2893603993.917532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-2893603993.917532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-12056683.307989717</v>
      </c>
      <c r="L2166" s="444">
        <f t="shared" ca="1" si="124"/>
        <v>-2905660677.2255216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-2905660677.2255216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-12106919.488439674</v>
      </c>
      <c r="L2167" s="444">
        <f t="shared" ca="1" si="124"/>
        <v>-2917767596.7139611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-2917767596.7139611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-12157364.98630817</v>
      </c>
      <c r="L2168" s="444">
        <f t="shared" ca="1" si="124"/>
        <v>-2929924961.7002692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-2929924961.7002692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-12208020.673751121</v>
      </c>
      <c r="L2169" s="444">
        <f t="shared" ca="1" si="124"/>
        <v>-2942132982.3740206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-2942132982.3740206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-12258887.426558418</v>
      </c>
      <c r="L2170" s="444">
        <f t="shared" ca="1" si="124"/>
        <v>-2954391869.8005791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-2954391869.8005791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-12309966.12416908</v>
      </c>
      <c r="L2171" s="444">
        <f t="shared" ca="1" si="124"/>
        <v>-2966701835.9247479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-2966701835.9247479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-12361257.64968645</v>
      </c>
      <c r="L2172" s="444">
        <f t="shared" ca="1" si="124"/>
        <v>-2979063093.5744343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-2979063093.5744343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-12412762.889893476</v>
      </c>
      <c r="L2173" s="444">
        <f t="shared" ca="1" si="124"/>
        <v>-2991475856.4643278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-2991475856.4643278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-12464482.735268032</v>
      </c>
      <c r="L2174" s="444">
        <f t="shared" ca="1" si="124"/>
        <v>-3003940339.1995959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-3003940339.1995959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-12516418.079998316</v>
      </c>
      <c r="L2175" s="444">
        <f t="shared" ca="1" si="124"/>
        <v>-3016456757.2795944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-3016456757.2795944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-12568569.821998309</v>
      </c>
      <c r="L2176" s="444">
        <f t="shared" ca="1" si="124"/>
        <v>-3029025327.1015925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-3029025327.1015925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-12620938.862923302</v>
      </c>
      <c r="L2177" s="444">
        <f t="shared" ca="1" si="124"/>
        <v>-3041646265.9645157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-3041646265.9645157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-12673526.108185481</v>
      </c>
      <c r="L2178" s="444">
        <f t="shared" ca="1" si="124"/>
        <v>-3054319792.072701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-3054319792.072701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-12726332.466969587</v>
      </c>
      <c r="L2179" s="444">
        <f t="shared" ca="1" si="124"/>
        <v>-3067046124.5396705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-3067046124.5396705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-12779358.852248628</v>
      </c>
      <c r="L2180" s="444">
        <f t="shared" ca="1" si="124"/>
        <v>-3079825483.3919191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-3079825483.3919191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-12832606.180799663</v>
      </c>
      <c r="L2181" s="444">
        <f t="shared" ca="1" si="124"/>
        <v>-3092658089.5727186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-3092658089.5727186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-12886075.373219661</v>
      </c>
      <c r="L2182" s="444">
        <f t="shared" ca="1" si="124"/>
        <v>-3105544164.9459381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-3105544164.9459381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-12939767.353941409</v>
      </c>
      <c r="L2183" s="444">
        <f t="shared" ca="1" si="124"/>
        <v>-3118483932.2998796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-3118483932.2998796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-12993683.051249499</v>
      </c>
      <c r="L2184" s="444">
        <f t="shared" ca="1" si="124"/>
        <v>-3131477615.3511291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-3131477615.3511291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-13047823.397296371</v>
      </c>
      <c r="L2185" s="444">
        <f t="shared" ca="1" si="124"/>
        <v>-3144525438.7484255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-3144525438.7484255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-13102189.32811844</v>
      </c>
      <c r="L2186" s="444">
        <f t="shared" ca="1" si="124"/>
        <v>-3157627628.0765438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-3157627628.0765438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-13156781.783652266</v>
      </c>
      <c r="L2187" s="444">
        <f t="shared" ca="1" si="124"/>
        <v>-3170784409.8601961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-3170784409.8601961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-13211601.707750818</v>
      </c>
      <c r="L2188" s="444">
        <f t="shared" ca="1" si="124"/>
        <v>-3183996011.5679469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-3183996011.5679469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-13266650.048199778</v>
      </c>
      <c r="L2189" s="444">
        <f t="shared" ca="1" si="124"/>
        <v>-3197262661.6161466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-3197262661.6161466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-13321927.756733945</v>
      </c>
      <c r="L2190" s="444">
        <f t="shared" ca="1" si="124"/>
        <v>-3210584589.3728805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-3210584589.3728805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-13377435.789053669</v>
      </c>
      <c r="L2191" s="444">
        <f t="shared" ca="1" si="124"/>
        <v>-3223962025.1619339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-3223962025.1619339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-13433175.104841391</v>
      </c>
      <c r="L2192" s="444">
        <f t="shared" ca="1" si="124"/>
        <v>-3237395200.2667751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-3237395200.2667751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-13489146.667778229</v>
      </c>
      <c r="L2193" s="444">
        <f t="shared" ca="1" si="124"/>
        <v>-3250884346.9345531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-3250884346.9345531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-13545351.445560638</v>
      </c>
      <c r="L2194" s="444">
        <f t="shared" ca="1" si="124"/>
        <v>-3264429698.3801136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-3264429698.3801136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-13601790.40991714</v>
      </c>
      <c r="L2195" s="444">
        <f t="shared" ca="1" si="124"/>
        <v>-3278031488.790031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-3278031488.790031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-13658464.536625128</v>
      </c>
      <c r="L2196" s="444">
        <f t="shared" ca="1" si="124"/>
        <v>-3291689953.3266559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-3291689953.3266559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-13715374.805527732</v>
      </c>
      <c r="L2197" s="444">
        <f t="shared" ca="1" si="124"/>
        <v>-3305405328.1321836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-3305405328.1321836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-13772522.200550765</v>
      </c>
      <c r="L2198" s="444">
        <f t="shared" ca="1" si="124"/>
        <v>-3319177850.3327341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-3319177850.3327341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-13829907.709719725</v>
      </c>
      <c r="L2199" s="444">
        <f t="shared" ca="1" si="124"/>
        <v>-3333007758.0424538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-3333007758.0424538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-13887532.325176891</v>
      </c>
      <c r="L2200" s="444">
        <f t="shared" ca="1" si="124"/>
        <v>-3346895290.3676305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-3346895290.3676305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-13945397.043198459</v>
      </c>
      <c r="L2201" s="444">
        <f t="shared" ca="1" si="124"/>
        <v>-3360840687.4108291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-3360840687.4108291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-14003502.864211788</v>
      </c>
      <c r="L2202" s="444">
        <f t="shared" ca="1" si="124"/>
        <v>-3374844190.2750406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-3374844190.2750406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-14061850.792812672</v>
      </c>
      <c r="L2203" s="444">
        <f t="shared" ca="1" si="124"/>
        <v>-3388906041.0678535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-3388906041.0678535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-14120441.83778272</v>
      </c>
      <c r="L2204" s="444">
        <f t="shared" ca="1" si="124"/>
        <v>-3403026482.9056363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-3403026482.9056363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-14179277.012106819</v>
      </c>
      <c r="L2205" s="444">
        <f t="shared" ca="1" si="124"/>
        <v>-3417205759.9177432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-3417205759.9177432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-14238357.332990596</v>
      </c>
      <c r="L2206" s="444">
        <f t="shared" ca="1" si="124"/>
        <v>-3431444117.2507339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-3431444117.2507339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-14297683.821878057</v>
      </c>
      <c r="L2207" s="444">
        <f t="shared" ca="1" si="124"/>
        <v>-3445741801.0726118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-3445741801.0726118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-14357257.504469216</v>
      </c>
      <c r="L2208" s="444">
        <f t="shared" ca="1" si="124"/>
        <v>-3460099058.5770812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-3460099058.5770812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-14417079.410737839</v>
      </c>
      <c r="L2209" s="444">
        <f t="shared" ca="1" si="124"/>
        <v>-3474516137.9878192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-3474516137.9878192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-14477150.574949246</v>
      </c>
      <c r="L2210" s="444">
        <f t="shared" ca="1" si="124"/>
        <v>-3488993288.5627685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-3488993288.5627685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-14537472.035678204</v>
      </c>
      <c r="L2211" s="444">
        <f t="shared" ca="1" si="124"/>
        <v>-3503530760.5984468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-3503530760.5984468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-14598044.835826861</v>
      </c>
      <c r="L2212" s="444">
        <f t="shared" ca="1" si="124"/>
        <v>-3518128805.4342737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-3518128805.4342737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-14658870.022642806</v>
      </c>
      <c r="L2213" s="444">
        <f t="shared" ca="1" si="124"/>
        <v>-3532787675.4569163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-3532787675.4569163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-14719948.647737149</v>
      </c>
      <c r="L2214" s="444">
        <f t="shared" ca="1" si="124"/>
        <v>-3547507624.1046534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-3547507624.1046534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-14781281.767102722</v>
      </c>
      <c r="L2215" s="444">
        <f t="shared" ca="1" si="124"/>
        <v>-3562288905.8717561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-3562288905.8717561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-14842870.441132316</v>
      </c>
      <c r="L2216" s="444">
        <f t="shared" ca="1" si="124"/>
        <v>-3577131776.3128886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-3577131776.3128886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-14904715.734637037</v>
      </c>
      <c r="L2217" s="444">
        <f t="shared" ca="1" si="124"/>
        <v>-3592036492.0475259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-3592036492.0475259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-14966818.716864688</v>
      </c>
      <c r="L2218" s="444">
        <f t="shared" ca="1" si="124"/>
        <v>-3607003310.7643905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-3607003310.7643905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-15029180.461518293</v>
      </c>
      <c r="L2219" s="444">
        <f t="shared" ca="1" si="124"/>
        <v>-3622032491.2259088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-3622032491.2259088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-15091802.04677462</v>
      </c>
      <c r="L2220" s="444">
        <f t="shared" ca="1" si="124"/>
        <v>-3637124293.2726831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-3637124293.2726831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-15154684.555302849</v>
      </c>
      <c r="L2221" s="444">
        <f t="shared" ca="1" si="124"/>
        <v>-3652278977.8279858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-3652278977.8279858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-15217829.074283272</v>
      </c>
      <c r="L2222" s="444">
        <f t="shared" ca="1" si="124"/>
        <v>-3667496806.9022689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-3667496806.9022689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-15281236.695426119</v>
      </c>
      <c r="L2223" s="444">
        <f t="shared" ca="1" si="124"/>
        <v>-3682778043.5976949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-3682778043.5976949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-15344908.514990393</v>
      </c>
      <c r="L2224" s="444">
        <f t="shared" ca="1" si="124"/>
        <v>-3698122952.1126852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-3698122952.1126852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-15408845.633802855</v>
      </c>
      <c r="L2225" s="444">
        <f t="shared" ca="1" si="124"/>
        <v>-3713531797.7464881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-3713531797.7464881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-15473049.157277035</v>
      </c>
      <c r="L2226" s="444">
        <f t="shared" ca="1" si="124"/>
        <v>-3729004846.9037652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-3729004846.9037652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-15537520.195432357</v>
      </c>
      <c r="L2227" s="444">
        <f t="shared" ca="1" si="124"/>
        <v>-3744542367.0991974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-3744542367.0991974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-15602259.862913324</v>
      </c>
      <c r="L2228" s="444">
        <f t="shared" ca="1" si="124"/>
        <v>-3760144626.9621105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-3760144626.9621105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-15667269.279008791</v>
      </c>
      <c r="L2229" s="444">
        <f t="shared" ca="1" si="124"/>
        <v>-3775811896.2411194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-3775811896.2411194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-15732549.567671331</v>
      </c>
      <c r="L2230" s="444">
        <f t="shared" ca="1" si="124"/>
        <v>-3791544445.8087907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-3791544445.8087907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-15798101.857536627</v>
      </c>
      <c r="L2231" s="444">
        <f t="shared" ca="1" si="124"/>
        <v>-3807342547.6663275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-3807342547.6663275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-15863927.281943029</v>
      </c>
      <c r="L2232" s="444">
        <f t="shared" ca="1" si="124"/>
        <v>-3823206474.9482703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-3823206474.9482703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-15930026.978951124</v>
      </c>
      <c r="L2233" s="444">
        <f t="shared" ca="1" si="124"/>
        <v>-3839136501.9272213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-3839136501.9272213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-15996402.091363423</v>
      </c>
      <c r="L2234" s="444">
        <f t="shared" ca="1" si="124"/>
        <v>-3855132904.0185847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-3855132904.0185847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-16063053.766744101</v>
      </c>
      <c r="L2235" s="444">
        <f t="shared" ca="1" si="124"/>
        <v>-3871195957.7853289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-3871195957.7853289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-16129983.157438871</v>
      </c>
      <c r="L2236" s="444">
        <f t="shared" ca="1" si="124"/>
        <v>-3887325940.9427676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-3887325940.9427676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-16197191.420594867</v>
      </c>
      <c r="L2237" s="444">
        <f t="shared" ca="1" si="124"/>
        <v>-3903523132.3633623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-3903523132.3633623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-16264679.718180677</v>
      </c>
      <c r="L2238" s="444">
        <f t="shared" ca="1" si="124"/>
        <v>-3919787812.081543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-3919787812.081543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-16332449.217006428</v>
      </c>
      <c r="L2239" s="444">
        <f t="shared" ca="1" si="124"/>
        <v>-3936120261.2985492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-3936120261.2985492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-16400501.088743953</v>
      </c>
      <c r="L2240" s="444">
        <f t="shared" ca="1" si="124"/>
        <v>-3952520762.3872933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-3952520762.3872933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-16468836.509947058</v>
      </c>
      <c r="L2241" s="444">
        <f t="shared" ca="1" si="124"/>
        <v>-3968989598.8972402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-3968989598.8972402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-16537456.662071833</v>
      </c>
      <c r="L2242" s="444">
        <f t="shared" ca="1" si="124"/>
        <v>-3985527055.5593119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-3985527055.5593119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-16606362.731497131</v>
      </c>
      <c r="L2243" s="444">
        <f t="shared" ca="1" si="124"/>
        <v>-4002133418.2908092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-4002133418.2908092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-16675555.909545038</v>
      </c>
      <c r="L2244" s="444">
        <f t="shared" ca="1" si="124"/>
        <v>-4018808974.2003541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-4018808974.2003541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-16745037.392501475</v>
      </c>
      <c r="L2245" s="444">
        <f t="shared" ca="1" si="124"/>
        <v>-4035554011.5928555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-4035554011.5928555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-16814808.381636895</v>
      </c>
      <c r="L2246" s="444">
        <f t="shared" ca="1" si="124"/>
        <v>-4052368819.9744925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-4052368819.9744925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-16884870.083227053</v>
      </c>
      <c r="L2247" s="444">
        <f t="shared" ca="1" si="124"/>
        <v>-4069253690.0577197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-4069253690.0577197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-16955223.708573829</v>
      </c>
      <c r="L2248" s="444">
        <f t="shared" ca="1" si="124"/>
        <v>-4086208913.7662935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-4086208913.7662935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-17025870.474026222</v>
      </c>
      <c r="L2249" s="444">
        <f t="shared" ca="1" si="124"/>
        <v>-4103234784.2403197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-4103234784.2403197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-17096811.60100133</v>
      </c>
      <c r="L2250" s="444">
        <f t="shared" ca="1" si="124"/>
        <v>-4120331595.841321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-4120331595.841321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-17168048.316005506</v>
      </c>
      <c r="L2251" s="444">
        <f t="shared" ca="1" si="124"/>
        <v>-4137499644.1573267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-4137499644.1573267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-17239581.850655526</v>
      </c>
      <c r="L2252" s="444">
        <f t="shared" ca="1" si="124"/>
        <v>-4154739226.0079823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-4154739226.0079823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-17311413.441699926</v>
      </c>
      <c r="L2253" s="444">
        <f t="shared" ca="1" si="124"/>
        <v>-4172050639.4496822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-4172050639.4496822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-17383544.331040345</v>
      </c>
      <c r="L2254" s="444">
        <f t="shared" ca="1" si="124"/>
        <v>-4189434183.7807226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-4189434183.7807226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-17455975.765753008</v>
      </c>
      <c r="L2255" s="444">
        <f t="shared" ca="1" si="124"/>
        <v>-4206890159.5464754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-4206890159.5464754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-17528708.998110313</v>
      </c>
      <c r="L2256" s="444">
        <f t="shared" ca="1" si="124"/>
        <v>-4224418868.5445857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-4224418868.5445857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-17601745.285602439</v>
      </c>
      <c r="L2257" s="444">
        <f t="shared" ca="1" si="124"/>
        <v>-4242020613.8301883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-4242020613.8301883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-17675085.890959118</v>
      </c>
      <c r="L2258" s="444">
        <f t="shared" ca="1" si="124"/>
        <v>-4259695699.7211475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-4259695699.7211475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-17748732.082171448</v>
      </c>
      <c r="L2259" s="444">
        <f t="shared" ca="1" si="124"/>
        <v>-4277444431.803319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-4277444431.803319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-17822685.132513829</v>
      </c>
      <c r="L2260" s="444">
        <f t="shared" ca="1" si="124"/>
        <v>-4295267116.935833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-4295267116.935833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-17896946.320565969</v>
      </c>
      <c r="L2261" s="444">
        <f t="shared" ca="1" si="124"/>
        <v>-4313164063.2563992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-4313164063.2563992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-17971516.930234995</v>
      </c>
      <c r="L2262" s="444">
        <f t="shared" ca="1" si="124"/>
        <v>-4331135580.1866341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-4331135580.1866341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-18046398.250777643</v>
      </c>
      <c r="L2263" s="444">
        <f t="shared" ca="1" si="124"/>
        <v>-4349181978.4374113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-4349181978.4374113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-18121591.576822545</v>
      </c>
      <c r="L2264" s="444">
        <f t="shared" ca="1" si="124"/>
        <v>-4367303570.0142336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-4367303570.0142336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-18197098.208392639</v>
      </c>
      <c r="L2265" s="444">
        <f t="shared" ca="1" si="124"/>
        <v>-4385500668.2226267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-4385500668.2226267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-18272919.450927611</v>
      </c>
      <c r="L2266" s="444">
        <f t="shared" ca="1" si="124"/>
        <v>-4403773587.6735544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-4403773587.6735544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-18349056.615306478</v>
      </c>
      <c r="L2267" s="444">
        <f t="shared" ca="1" si="124"/>
        <v>-4422122644.2888613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-4422122644.2888613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-18425511.017870255</v>
      </c>
      <c r="L2268" s="444">
        <f t="shared" ca="1" si="124"/>
        <v>-4440548155.3067312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-4440548155.3067312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-18502283.980444714</v>
      </c>
      <c r="L2269" s="444">
        <f t="shared" ca="1" si="124"/>
        <v>-4459050439.2871761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-4459050439.2871761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-18579376.830363233</v>
      </c>
      <c r="L2270" s="444">
        <f t="shared" ca="1" si="124"/>
        <v>-4477629816.1175394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-4477629816.1175394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-18656790.900489748</v>
      </c>
      <c r="L2271" s="444">
        <f t="shared" ca="1" si="124"/>
        <v>-4496286607.0180292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-4496286607.0180292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-18734527.529241789</v>
      </c>
      <c r="L2272" s="444">
        <f t="shared" ca="1" si="124"/>
        <v>-4515021134.5472708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-4515021134.5472708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-18812588.060613628</v>
      </c>
      <c r="L2273" s="444">
        <f t="shared" ca="1" si="124"/>
        <v>-4533833722.6078844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-4533833722.6078844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-18890973.84419952</v>
      </c>
      <c r="L2274" s="444">
        <f t="shared" ca="1" si="124"/>
        <v>-4552724696.4520836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-4552724696.4520836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-18969686.235217016</v>
      </c>
      <c r="L2275" s="444">
        <f t="shared" ca="1" si="124"/>
        <v>-4571694382.6873007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-4571694382.6873007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-19048726.594530419</v>
      </c>
      <c r="L2276" s="444">
        <f t="shared" ca="1" si="124"/>
        <v>-4590743109.2818308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-4590743109.2818308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-19128096.288674295</v>
      </c>
      <c r="L2277" s="444">
        <f t="shared" ca="1" si="124"/>
        <v>-4609871205.5705051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-4609871205.5705051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-19207796.689877104</v>
      </c>
      <c r="L2278" s="444">
        <f t="shared" ca="1" si="124"/>
        <v>-4629079002.2603827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-4629079002.2603827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-19287829.176084928</v>
      </c>
      <c r="L2279" s="444">
        <f t="shared" ca="1" si="124"/>
        <v>-4648366831.4364672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-4648366831.4364672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-19368195.130985279</v>
      </c>
      <c r="L2280" s="444">
        <f t="shared" ca="1" si="124"/>
        <v>-4667735026.5674524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-4667735026.5674524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-19448895.944031052</v>
      </c>
      <c r="L2281" s="444">
        <f t="shared" ca="1" si="124"/>
        <v>-4687183922.5114832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-4687183922.5114832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-19529933.010464512</v>
      </c>
      <c r="L2282" s="444">
        <f t="shared" ca="1" si="124"/>
        <v>-4706713855.5219479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-4706713855.5219479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-19611307.731341448</v>
      </c>
      <c r="L2283" s="444">
        <f t="shared" ca="1" si="124"/>
        <v>-4726325163.2532892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-4726325163.2532892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-19693021.51355537</v>
      </c>
      <c r="L2284" s="444">
        <f t="shared" ca="1" si="124"/>
        <v>-4746018184.7668447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-4746018184.7668447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-19775075.769861855</v>
      </c>
      <c r="L2285" s="444">
        <f t="shared" ca="1" si="124"/>
        <v>-4765793260.5367069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-4765793260.5367069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-19857471.918902945</v>
      </c>
      <c r="L2286" s="444">
        <f t="shared" ca="1" si="124"/>
        <v>-4785650732.4556103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-4785650732.4556103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-19940211.385231711</v>
      </c>
      <c r="L2287" s="444">
        <f t="shared" ca="1" si="124"/>
        <v>-4805590943.8408422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-4805590943.8408422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-20023295.599336844</v>
      </c>
      <c r="L2288" s="444">
        <f t="shared" ca="1" si="124"/>
        <v>-4825614239.4401789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-4825614239.4401789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-20106725.997667413</v>
      </c>
      <c r="L2289" s="444">
        <f t="shared" ca="1" si="124"/>
        <v>-4845720965.4378462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-4845720965.4378462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-20190504.022657692</v>
      </c>
      <c r="L2290" s="444">
        <f t="shared" ca="1" si="124"/>
        <v>-4865911469.4605036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-4865911469.4605036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-20274631.122752097</v>
      </c>
      <c r="L2291" s="444">
        <f t="shared" ca="1" si="124"/>
        <v>-4886186100.5832558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-4886186100.5832558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-20359108.75243023</v>
      </c>
      <c r="L2292" s="444">
        <f t="shared" ca="1" si="124"/>
        <v>-4906545209.3356857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-4906545209.3356857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-20443938.372232024</v>
      </c>
      <c r="L2293" s="444">
        <f t="shared" ca="1" si="124"/>
        <v>-4926989147.7079182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-4926989147.7079182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-20529121.448782992</v>
      </c>
      <c r="L2294" s="444">
        <f t="shared" ca="1" si="124"/>
        <v>-4947518269.1567011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-4947518269.1567011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-20614659.454819586</v>
      </c>
      <c r="L2295" s="444">
        <f t="shared" ca="1" si="124"/>
        <v>-4968132928.6115208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-4968132928.6115208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-20700553.869214669</v>
      </c>
      <c r="L2296" s="444">
        <f t="shared" ca="1" si="124"/>
        <v>-4988833482.4807358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-4988833482.4807358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-20786806.177003067</v>
      </c>
      <c r="L2297" s="444">
        <f t="shared" ca="1" si="124"/>
        <v>-5009620288.6577387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-5009620288.6577387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-20873417.869407244</v>
      </c>
      <c r="L2298" s="444">
        <f t="shared" ca="1" si="124"/>
        <v>-5030493706.5271463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-5030493706.5271463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-20960390.443863109</v>
      </c>
      <c r="L2299" s="444">
        <f t="shared" ca="1" si="124"/>
        <v>-5051454096.9710093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-5051454096.9710093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-21047725.404045872</v>
      </c>
      <c r="L2300" s="444">
        <f t="shared" ca="1" si="124"/>
        <v>-5072501822.3750553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-5072501822.3750553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-21135424.259896062</v>
      </c>
      <c r="L2301" s="444">
        <f t="shared" ca="1" si="124"/>
        <v>-5093637246.6349516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-5093637246.6349516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-21223488.527645633</v>
      </c>
      <c r="L2302" s="444">
        <f t="shared" ca="1" si="124"/>
        <v>-5114860735.1625977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-5114860735.1625977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-21311919.729844157</v>
      </c>
      <c r="L2303" s="444">
        <f t="shared" ref="L2303:L2557" ca="1" si="129">I2303-J2303+K2303</f>
        <v>-5136172654.8924417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-5136172654.8924417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-21400719.395385172</v>
      </c>
      <c r="L2304" s="444">
        <f t="shared" ca="1" si="129"/>
        <v>-5157573374.2878265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-5157573374.2878265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-21489889.059532609</v>
      </c>
      <c r="L2305" s="444">
        <f t="shared" ca="1" si="129"/>
        <v>-5179063263.3473587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-5179063263.3473587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-21579430.263947327</v>
      </c>
      <c r="L2306" s="444">
        <f t="shared" ca="1" si="129"/>
        <v>-5200642693.6113062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-5200642693.6113062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-21669344.556713775</v>
      </c>
      <c r="L2307" s="444">
        <f t="shared" ca="1" si="129"/>
        <v>-5222312038.1680202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-5222312038.1680202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-21759633.49236675</v>
      </c>
      <c r="L2308" s="444">
        <f t="shared" ca="1" si="129"/>
        <v>-5244071671.660387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-5244071671.660387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-21850298.631918278</v>
      </c>
      <c r="L2309" s="444">
        <f t="shared" ca="1" si="129"/>
        <v>-5265921970.292305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-5265921970.292305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-21941341.542884603</v>
      </c>
      <c r="L2310" s="444">
        <f t="shared" ca="1" si="129"/>
        <v>-5287863311.8351898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-5287863311.8351898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-22032763.799313292</v>
      </c>
      <c r="L2311" s="444">
        <f t="shared" ca="1" si="129"/>
        <v>-5309896075.6345034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-5309896075.6345034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-22124566.981810432</v>
      </c>
      <c r="L2312" s="444">
        <f t="shared" ca="1" si="129"/>
        <v>-5332020642.6163139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-5332020642.6163139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-22216752.677567974</v>
      </c>
      <c r="L2313" s="444">
        <f t="shared" ca="1" si="129"/>
        <v>-5354237395.2938824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-5354237395.2938824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-22309322.480391175</v>
      </c>
      <c r="L2314" s="444">
        <f t="shared" ca="1" si="129"/>
        <v>-5376546717.7742739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-5376546717.7742739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-22402277.990726139</v>
      </c>
      <c r="L2315" s="444">
        <f t="shared" ca="1" si="129"/>
        <v>-5398948995.7650003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-5398948995.7650003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-22495620.8156875</v>
      </c>
      <c r="L2316" s="444">
        <f t="shared" ca="1" si="129"/>
        <v>-5421444616.5806875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-5421444616.5806875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-22589352.569086198</v>
      </c>
      <c r="L2317" s="444">
        <f t="shared" ca="1" si="129"/>
        <v>-5444033969.1497736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-5444033969.1497736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-22683474.87145739</v>
      </c>
      <c r="L2318" s="444">
        <f t="shared" ca="1" si="129"/>
        <v>-5466717444.0212307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-5466717444.0212307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-22777989.350088462</v>
      </c>
      <c r="L2319" s="444">
        <f t="shared" ca="1" si="129"/>
        <v>-5489495433.3713188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-5489495433.3713188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-22872897.639047161</v>
      </c>
      <c r="L2320" s="444">
        <f t="shared" ca="1" si="129"/>
        <v>-5512368331.0103664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-5512368331.0103664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-22968201.379209861</v>
      </c>
      <c r="L2321" s="444">
        <f t="shared" ca="1" si="129"/>
        <v>-5535336532.389576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-5535336532.389576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-23063902.218289901</v>
      </c>
      <c r="L2322" s="444">
        <f t="shared" ca="1" si="129"/>
        <v>-5558400434.6078663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-5558400434.6078663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-23160001.81086611</v>
      </c>
      <c r="L2323" s="444">
        <f t="shared" ca="1" si="129"/>
        <v>-5581560436.4187326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-5581560436.4187326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-23256501.818411388</v>
      </c>
      <c r="L2324" s="444">
        <f t="shared" ca="1" si="129"/>
        <v>-5604816938.2371445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-5604816938.2371445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-23353403.909321435</v>
      </c>
      <c r="L2325" s="444">
        <f t="shared" ca="1" si="129"/>
        <v>-5628170342.1464663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-5628170342.1464663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-23450709.75894361</v>
      </c>
      <c r="L2326" s="444">
        <f t="shared" ca="1" si="129"/>
        <v>-5651621051.9054098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-5651621051.9054098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-23548421.049605872</v>
      </c>
      <c r="L2327" s="444">
        <f t="shared" ca="1" si="129"/>
        <v>-5675169472.9550161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-5675169472.9550161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-23646539.470645901</v>
      </c>
      <c r="L2328" s="444">
        <f t="shared" ca="1" si="129"/>
        <v>-5698816012.425662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-5698816012.425662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-23745066.718440257</v>
      </c>
      <c r="L2329" s="444">
        <f t="shared" ca="1" si="129"/>
        <v>-5722561079.1441021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-5722561079.1441021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-23844004.496433757</v>
      </c>
      <c r="L2330" s="444">
        <f t="shared" ca="1" si="129"/>
        <v>-5746405083.6405363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-5746405083.6405363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-23943354.515168902</v>
      </c>
      <c r="L2331" s="444">
        <f t="shared" ca="1" si="129"/>
        <v>-5770348438.1557055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-5770348438.1557055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-24043118.492315438</v>
      </c>
      <c r="L2332" s="444">
        <f t="shared" ca="1" si="129"/>
        <v>-5794391556.6480207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-5794391556.6480207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-24143298.152700085</v>
      </c>
      <c r="L2333" s="444">
        <f t="shared" ca="1" si="129"/>
        <v>-5818534854.8007212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-5818534854.8007212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-24243895.228336338</v>
      </c>
      <c r="L2334" s="444">
        <f t="shared" ca="1" si="129"/>
        <v>-5842778750.0290575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-5842778750.0290575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-24344911.458454408</v>
      </c>
      <c r="L2335" s="444">
        <f t="shared" ca="1" si="129"/>
        <v>-5867123661.4875116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-5867123661.4875116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-24446348.589531299</v>
      </c>
      <c r="L2336" s="444">
        <f t="shared" ca="1" si="129"/>
        <v>-5891570010.0770426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-5891570010.0770426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-24548208.375321012</v>
      </c>
      <c r="L2337" s="444">
        <f t="shared" ca="1" si="129"/>
        <v>-5916118218.452364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-5916118218.452364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-24650492.576884851</v>
      </c>
      <c r="L2338" s="444">
        <f t="shared" ca="1" si="129"/>
        <v>-5940768711.0292492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-5940768711.0292492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-24753202.962621871</v>
      </c>
      <c r="L2339" s="444">
        <f t="shared" ca="1" si="129"/>
        <v>-5965521913.9918709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-5965521913.9918709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-24856341.308299463</v>
      </c>
      <c r="L2340" s="444">
        <f t="shared" ca="1" si="129"/>
        <v>-5990378255.3001699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-5990378255.3001699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-24959909.397084042</v>
      </c>
      <c r="L2341" s="444">
        <f t="shared" ca="1" si="129"/>
        <v>-6015338164.6972542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-6015338164.6972542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-25063909.019571893</v>
      </c>
      <c r="L2342" s="444">
        <f t="shared" ca="1" si="129"/>
        <v>-6040402073.7168264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-6040402073.7168264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-25168341.973820109</v>
      </c>
      <c r="L2343" s="444">
        <f t="shared" ca="1" si="129"/>
        <v>-6065570415.6906462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-6065570415.6906462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-25273210.065377694</v>
      </c>
      <c r="L2344" s="444">
        <f t="shared" ca="1" si="129"/>
        <v>-6090843625.7560234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-6090843625.7560234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-25378515.107316762</v>
      </c>
      <c r="L2345" s="444">
        <f t="shared" ca="1" si="129"/>
        <v>-6116222140.8633404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-6116222140.8633404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-25484258.920263916</v>
      </c>
      <c r="L2346" s="444">
        <f t="shared" ca="1" si="129"/>
        <v>-6141706399.7836046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-6141706399.7836046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-25590443.332431685</v>
      </c>
      <c r="L2347" s="444">
        <f t="shared" ca="1" si="129"/>
        <v>-6167296843.1160364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-6167296843.1160364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-25697070.17965015</v>
      </c>
      <c r="L2348" s="444">
        <f t="shared" ca="1" si="129"/>
        <v>-6192993913.2956867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-6192993913.2956867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-25804141.305398695</v>
      </c>
      <c r="L2349" s="444">
        <f t="shared" ca="1" si="129"/>
        <v>-6218798054.6010857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-6218798054.6010857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-25911658.560837857</v>
      </c>
      <c r="L2350" s="444">
        <f t="shared" ca="1" si="129"/>
        <v>-6244709713.1619234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-6244709713.1619234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-26019623.804841347</v>
      </c>
      <c r="L2351" s="444">
        <f t="shared" ca="1" si="129"/>
        <v>-6270729336.9667645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-6270729336.9667645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-26128038.904028185</v>
      </c>
      <c r="L2352" s="444">
        <f t="shared" ca="1" si="129"/>
        <v>-6296857375.8707924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-6296857375.8707924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-26236905.732794967</v>
      </c>
      <c r="L2353" s="444">
        <f t="shared" ca="1" si="129"/>
        <v>-6323094281.6035872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-6323094281.6035872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-26346226.173348278</v>
      </c>
      <c r="L2354" s="444">
        <f t="shared" ca="1" si="129"/>
        <v>-6349440507.7769356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-6349440507.7769356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-26456002.11573723</v>
      </c>
      <c r="L2355" s="444">
        <f t="shared" ca="1" si="129"/>
        <v>-6375896509.8926725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-6375896509.8926725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-26566235.457886137</v>
      </c>
      <c r="L2356" s="444">
        <f t="shared" ca="1" si="129"/>
        <v>-6402462745.3505583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-6402462745.3505583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-26676928.105627324</v>
      </c>
      <c r="L2357" s="444">
        <f t="shared" ca="1" si="129"/>
        <v>-6429139673.4561853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-6429139673.4561853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-26788081.972734105</v>
      </c>
      <c r="L2358" s="444">
        <f t="shared" ca="1" si="129"/>
        <v>-6455927755.4289198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-6455927755.4289198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-26899698.980953831</v>
      </c>
      <c r="L2359" s="444">
        <f t="shared" ca="1" si="129"/>
        <v>-6482827454.409874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-6482827454.409874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-27011781.060041141</v>
      </c>
      <c r="L2360" s="444">
        <f t="shared" ca="1" si="129"/>
        <v>-6509839235.4699154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-6509839235.4699154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-27124330.147791315</v>
      </c>
      <c r="L2361" s="444">
        <f t="shared" ca="1" si="129"/>
        <v>-6536963565.6177063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-6536963565.6177063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-27237348.190073777</v>
      </c>
      <c r="L2362" s="444">
        <f t="shared" ca="1" si="129"/>
        <v>-6564200913.8077803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-6564200913.8077803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-27350837.140865751</v>
      </c>
      <c r="L2363" s="444">
        <f t="shared" ca="1" si="129"/>
        <v>-6591551750.9486456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-6591551750.9486456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-27464798.962286022</v>
      </c>
      <c r="L2364" s="444">
        <f t="shared" ca="1" si="129"/>
        <v>-6619016549.9109316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-6619016549.9109316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-27579235.624628883</v>
      </c>
      <c r="L2365" s="444">
        <f t="shared" ca="1" si="129"/>
        <v>-6646595785.5355606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-6646595785.5355606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-27694149.106398169</v>
      </c>
      <c r="L2366" s="444">
        <f t="shared" ca="1" si="129"/>
        <v>-6674289934.6419592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-6674289934.6419592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-27809541.394341495</v>
      </c>
      <c r="L2367" s="444">
        <f t="shared" ca="1" si="129"/>
        <v>-6702099476.0363007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-6702099476.0363007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-27925414.483484585</v>
      </c>
      <c r="L2368" s="444">
        <f t="shared" ca="1" si="129"/>
        <v>-6730024890.5197849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-6730024890.5197849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-28041770.377165768</v>
      </c>
      <c r="L2369" s="444">
        <f t="shared" ca="1" si="129"/>
        <v>-6758066660.8969507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-6758066660.8969507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-28158611.087070629</v>
      </c>
      <c r="L2370" s="444">
        <f t="shared" ca="1" si="129"/>
        <v>-6786225271.9840212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-6786225271.9840212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-28275938.633266754</v>
      </c>
      <c r="L2371" s="444">
        <f t="shared" ca="1" si="129"/>
        <v>-6814501210.6172876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-6814501210.6172876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-28393755.044238698</v>
      </c>
      <c r="L2372" s="444">
        <f t="shared" ca="1" si="129"/>
        <v>-6842894965.6615267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-6842894965.6615267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-28512062.356923029</v>
      </c>
      <c r="L2373" s="444">
        <f t="shared" ca="1" si="129"/>
        <v>-6871407028.0184498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-6871407028.0184498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-28630862.616743539</v>
      </c>
      <c r="L2374" s="444">
        <f t="shared" ca="1" si="129"/>
        <v>-6900037890.6351929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-6900037890.6351929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-28750157.877646632</v>
      </c>
      <c r="L2375" s="444">
        <f t="shared" ca="1" si="129"/>
        <v>-6928788048.5128393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-6928788048.5128393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-28869950.202136829</v>
      </c>
      <c r="L2376" s="444">
        <f t="shared" ca="1" si="129"/>
        <v>-6957657998.7149763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-6957657998.7149763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-28990241.661312401</v>
      </c>
      <c r="L2377" s="444">
        <f t="shared" ca="1" si="129"/>
        <v>-6986648240.3762884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-6986648240.3762884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-29111034.334901206</v>
      </c>
      <c r="L2378" s="444">
        <f t="shared" ca="1" si="129"/>
        <v>-7015759274.7111893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-7015759274.7111893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-29232330.311296623</v>
      </c>
      <c r="L2379" s="444">
        <f t="shared" ca="1" si="129"/>
        <v>-7044991605.0224857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-7044991605.0224857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-29354131.687593691</v>
      </c>
      <c r="L2380" s="444">
        <f t="shared" ca="1" si="129"/>
        <v>-7074345736.7100792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-7074345736.7100792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-29476440.569625329</v>
      </c>
      <c r="L2381" s="444">
        <f t="shared" ca="1" si="129"/>
        <v>-7103822177.2797041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-7103822177.2797041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-29599259.071998764</v>
      </c>
      <c r="L2382" s="444">
        <f t="shared" ca="1" si="129"/>
        <v>-7133421436.3517027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-7133421436.3517027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-29722589.318132095</v>
      </c>
      <c r="L2383" s="444">
        <f t="shared" ca="1" si="129"/>
        <v>-7163144025.6698351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-7163144025.6698351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-29846433.440290984</v>
      </c>
      <c r="L2384" s="444">
        <f t="shared" ca="1" si="129"/>
        <v>-7192990459.1101265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-7192990459.1101265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-29970793.579625532</v>
      </c>
      <c r="L2385" s="444">
        <f t="shared" ca="1" si="129"/>
        <v>-7222961252.6897516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-7222961252.6897516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-30095671.886207301</v>
      </c>
      <c r="L2386" s="444">
        <f t="shared" ca="1" si="129"/>
        <v>-7253056924.5759592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-7253056924.5759592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-30221070.519066498</v>
      </c>
      <c r="L2387" s="444">
        <f t="shared" ca="1" si="129"/>
        <v>-7283277995.095026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-7283277995.095026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-30346991.646229275</v>
      </c>
      <c r="L2388" s="444">
        <f t="shared" ca="1" si="129"/>
        <v>-7313624986.7412558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-7313624986.7412558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-30473437.44475523</v>
      </c>
      <c r="L2389" s="444">
        <f t="shared" ca="1" si="129"/>
        <v>-7344098424.1860113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-7344098424.1860113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-30600410.100775048</v>
      </c>
      <c r="L2390" s="444">
        <f t="shared" ca="1" si="129"/>
        <v>-7374698834.2867861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-7374698834.2867861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-30727911.80952828</v>
      </c>
      <c r="L2391" s="444">
        <f t="shared" ca="1" si="129"/>
        <v>-7405426746.0963144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-7405426746.0963144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-30855944.775401305</v>
      </c>
      <c r="L2392" s="444">
        <f t="shared" ca="1" si="129"/>
        <v>-7436282690.8717155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-7436282690.8717155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-30984511.211965483</v>
      </c>
      <c r="L2393" s="444">
        <f t="shared" ca="1" si="129"/>
        <v>-7467267202.0836811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-7467267202.0836811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-31113613.342015337</v>
      </c>
      <c r="L2394" s="444">
        <f t="shared" ca="1" si="129"/>
        <v>-7498380815.4256964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-7498380815.4256964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-31243253.397607062</v>
      </c>
      <c r="L2395" s="444">
        <f t="shared" ca="1" si="129"/>
        <v>-7529624068.8233032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-7529624068.8233032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-31373433.620097097</v>
      </c>
      <c r="L2396" s="444">
        <f t="shared" ca="1" si="129"/>
        <v>-7560997502.4434004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-7560997502.4434004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-31504156.260180835</v>
      </c>
      <c r="L2397" s="444">
        <f t="shared" ca="1" si="129"/>
        <v>-7592501658.7035809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-7592501658.7035809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-31635423.577931587</v>
      </c>
      <c r="L2398" s="444">
        <f t="shared" ca="1" si="129"/>
        <v>-7624137082.2815123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-7624137082.2815123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-31767237.84283964</v>
      </c>
      <c r="L2399" s="444">
        <f t="shared" ca="1" si="129"/>
        <v>-7655904320.1243515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-7655904320.1243515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-31899601.333851464</v>
      </c>
      <c r="L2400" s="444">
        <f t="shared" ca="1" si="129"/>
        <v>-7687803921.4582033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-7687803921.4582033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-32032516.33940918</v>
      </c>
      <c r="L2401" s="444">
        <f t="shared" ca="1" si="129"/>
        <v>-7719836437.7976122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-7719836437.7976122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-32165985.157490045</v>
      </c>
      <c r="L2402" s="444">
        <f t="shared" ca="1" si="129"/>
        <v>-7752002422.955102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-7752002422.955102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-32300010.095646255</v>
      </c>
      <c r="L2403" s="444">
        <f t="shared" ca="1" si="129"/>
        <v>-7784302433.0507479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-7784302433.0507479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-32434593.471044783</v>
      </c>
      <c r="L2404" s="444">
        <f t="shared" ca="1" si="129"/>
        <v>-7816737026.5217924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-7816737026.5217924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-32569737.61050747</v>
      </c>
      <c r="L2405" s="444">
        <f t="shared" ca="1" si="129"/>
        <v>-7849306764.1322994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-7849306764.1322994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-32705444.850551248</v>
      </c>
      <c r="L2406" s="444">
        <f t="shared" ca="1" si="129"/>
        <v>-7882012208.982851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-7882012208.982851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-32841717.537428547</v>
      </c>
      <c r="L2407" s="444">
        <f t="shared" ca="1" si="129"/>
        <v>-7914853926.5202799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-7914853926.5202799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-32978558.027167831</v>
      </c>
      <c r="L2408" s="444">
        <f t="shared" ca="1" si="129"/>
        <v>-7947832484.5474482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-7947832484.5474482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-33115968.685614366</v>
      </c>
      <c r="L2409" s="444">
        <f t="shared" ca="1" si="129"/>
        <v>-7980948453.2330627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-7980948453.2330627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-33253951.888471097</v>
      </c>
      <c r="L2410" s="444">
        <f t="shared" ca="1" si="129"/>
        <v>-8014202405.1215334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-8014202405.1215334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-33392510.021339718</v>
      </c>
      <c r="L2411" s="444">
        <f t="shared" ca="1" si="129"/>
        <v>-8047594915.1428728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-8047594915.1428728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-33531645.479761966</v>
      </c>
      <c r="L2412" s="444">
        <f t="shared" ca="1" si="129"/>
        <v>-8081126560.6226349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-8081126560.6226349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-33671360.669260979</v>
      </c>
      <c r="L2413" s="444">
        <f t="shared" ca="1" si="129"/>
        <v>-8114797921.2918959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-8114797921.2918959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-33811658.005382895</v>
      </c>
      <c r="L2414" s="444">
        <f t="shared" ca="1" si="129"/>
        <v>-8148609579.2972784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-8148609579.2972784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-33952539.913738661</v>
      </c>
      <c r="L2415" s="444">
        <f t="shared" ca="1" si="129"/>
        <v>-8182562119.2110167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-8182562119.2110167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-34094008.830045901</v>
      </c>
      <c r="L2416" s="444">
        <f t="shared" ca="1" si="129"/>
        <v>-8216656128.0410624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-8216656128.0410624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-34236067.200171091</v>
      </c>
      <c r="L2417" s="444">
        <f t="shared" ca="1" si="129"/>
        <v>-8250892195.2412338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-8250892195.2412338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-34378717.480171807</v>
      </c>
      <c r="L2418" s="444">
        <f t="shared" ca="1" si="129"/>
        <v>-8285270912.721406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-8285270912.721406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-34521962.136339188</v>
      </c>
      <c r="L2419" s="444">
        <f t="shared" ca="1" si="129"/>
        <v>-8319792874.8577452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-8319792874.8577452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-34665803.645240605</v>
      </c>
      <c r="L2420" s="444">
        <f t="shared" ca="1" si="129"/>
        <v>-8354458678.502986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-8354458678.502986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-34810244.493762441</v>
      </c>
      <c r="L2421" s="444">
        <f t="shared" ca="1" si="129"/>
        <v>-8389268922.996748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-8389268922.996748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-34955287.179153115</v>
      </c>
      <c r="L2422" s="444">
        <f t="shared" ca="1" si="129"/>
        <v>-8424224210.1759014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-8424224210.1759014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-35100934.209066257</v>
      </c>
      <c r="L2423" s="444">
        <f t="shared" ca="1" si="129"/>
        <v>-8459325144.3849678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-8459325144.3849678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-35247188.10160403</v>
      </c>
      <c r="L2424" s="444">
        <f t="shared" ca="1" si="129"/>
        <v>-8494572332.4865723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-8494572332.4865723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-35394051.385360718</v>
      </c>
      <c r="L2425" s="444">
        <f t="shared" ca="1" si="129"/>
        <v>-8529966383.871933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-8529966383.871933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-35541526.599466391</v>
      </c>
      <c r="L2426" s="444">
        <f t="shared" ca="1" si="129"/>
        <v>-8565507910.4713993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-8565507910.4713993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-35689616.293630831</v>
      </c>
      <c r="L2427" s="444">
        <f t="shared" ca="1" si="129"/>
        <v>-8601197526.7650299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-8601197526.7650299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-35838323.028187625</v>
      </c>
      <c r="L2428" s="444">
        <f t="shared" ca="1" si="129"/>
        <v>-8637035849.7932167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-8637035849.7932167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-35987649.3741384</v>
      </c>
      <c r="L2429" s="444">
        <f t="shared" ca="1" si="129"/>
        <v>-8673023499.1673546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-8673023499.1673546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-36137597.913197309</v>
      </c>
      <c r="L2430" s="444">
        <f t="shared" ca="1" si="129"/>
        <v>-8709161097.0805511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-8709161097.0805511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-36288171.237835631</v>
      </c>
      <c r="L2431" s="444">
        <f t="shared" ca="1" si="129"/>
        <v>-8745449268.3183861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-8745449268.3183861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-36439371.951326609</v>
      </c>
      <c r="L2432" s="444">
        <f t="shared" ca="1" si="129"/>
        <v>-8781888640.2697124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-8781888640.2697124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-36591202.667790465</v>
      </c>
      <c r="L2433" s="444">
        <f t="shared" ca="1" si="129"/>
        <v>-8818479842.9375038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-8818479842.9375038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-36743666.012239598</v>
      </c>
      <c r="L2434" s="444">
        <f t="shared" ca="1" si="129"/>
        <v>-8855223508.9497433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-8855223508.9497433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-36896764.620623931</v>
      </c>
      <c r="L2435" s="444">
        <f t="shared" ca="1" si="129"/>
        <v>-8892120273.5703678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-8892120273.5703678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-37050501.13987653</v>
      </c>
      <c r="L2436" s="444">
        <f t="shared" ca="1" si="129"/>
        <v>-8929170774.7102451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-8929170774.7102451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-37204878.227959357</v>
      </c>
      <c r="L2437" s="444">
        <f t="shared" ca="1" si="129"/>
        <v>-8966375652.9382038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-8966375652.9382038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-37359898.553909183</v>
      </c>
      <c r="L2438" s="444">
        <f t="shared" ca="1" si="129"/>
        <v>-9003735551.4921131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-9003735551.4921131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-37515564.797883801</v>
      </c>
      <c r="L2439" s="444">
        <f t="shared" ca="1" si="129"/>
        <v>-9041251116.2899971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-9041251116.2899971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-37671879.651208319</v>
      </c>
      <c r="L2440" s="444">
        <f t="shared" ca="1" si="129"/>
        <v>-9078922995.941206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-9078922995.941206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-37828845.816421688</v>
      </c>
      <c r="L2441" s="444">
        <f t="shared" ca="1" si="129"/>
        <v>-9116751841.7576275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-9116751841.7576275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-37986466.007323444</v>
      </c>
      <c r="L2442" s="444">
        <f t="shared" ca="1" si="129"/>
        <v>-9154738307.7649517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-9154738307.7649517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-38144742.949020632</v>
      </c>
      <c r="L2443" s="444">
        <f t="shared" ca="1" si="129"/>
        <v>-9192883050.7139721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-9192883050.7139721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-38303679.377974883</v>
      </c>
      <c r="L2444" s="444">
        <f t="shared" ca="1" si="129"/>
        <v>-9231186730.0919476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-9231186730.0919476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-38463278.04204978</v>
      </c>
      <c r="L2445" s="444">
        <f t="shared" ca="1" si="129"/>
        <v>-9269650008.133997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-9269650008.133997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-38623541.70055832</v>
      </c>
      <c r="L2446" s="444">
        <f t="shared" ca="1" si="129"/>
        <v>-9308273549.8345547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-9308273549.8345547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-38784473.124310642</v>
      </c>
      <c r="L2447" s="444">
        <f t="shared" ca="1" si="129"/>
        <v>-9347058022.9588661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-9347058022.9588661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-38946075.095661938</v>
      </c>
      <c r="L2448" s="444">
        <f t="shared" ca="1" si="129"/>
        <v>-9386004098.0545273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-9386004098.0545273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-39108350.408560529</v>
      </c>
      <c r="L2449" s="444">
        <f t="shared" ca="1" si="129"/>
        <v>-9425112448.4630871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-9425112448.4630871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-39271301.868596196</v>
      </c>
      <c r="L2450" s="444">
        <f t="shared" ca="1" si="129"/>
        <v>-9464383750.3316841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-9464383750.3316841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-39434932.29304868</v>
      </c>
      <c r="L2451" s="444">
        <f t="shared" ca="1" si="129"/>
        <v>-9503818682.624733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-9503818682.624733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-39599244.510936387</v>
      </c>
      <c r="L2452" s="444">
        <f t="shared" ca="1" si="129"/>
        <v>-9543417927.1356697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-9543417927.1356697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-39764241.363065287</v>
      </c>
      <c r="L2453" s="444">
        <f t="shared" ca="1" si="129"/>
        <v>-9583182168.4987354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-9583182168.4987354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-39929925.702078067</v>
      </c>
      <c r="L2454" s="444">
        <f t="shared" ca="1" si="129"/>
        <v>-9623112094.2008133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-9623112094.2008133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-40096300.392503388</v>
      </c>
      <c r="L2455" s="444">
        <f t="shared" ca="1" si="129"/>
        <v>-9663208394.593317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-9663208394.593317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-40263368.310805485</v>
      </c>
      <c r="L2456" s="444">
        <f t="shared" ca="1" si="129"/>
        <v>-9703471762.9041233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-9703471762.9041233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-40431132.345433846</v>
      </c>
      <c r="L2457" s="444">
        <f t="shared" ca="1" si="129"/>
        <v>-9743902895.2495575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-9743902895.2495575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-40599595.396873154</v>
      </c>
      <c r="L2458" s="444">
        <f t="shared" ca="1" si="129"/>
        <v>-9784502490.646431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-9784502490.646431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-40768760.377693459</v>
      </c>
      <c r="L2459" s="444">
        <f t="shared" ca="1" si="129"/>
        <v>-9825271251.0241241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-9825271251.0241241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-40938630.212600514</v>
      </c>
      <c r="L2460" s="444">
        <f t="shared" ca="1" si="129"/>
        <v>-9866209881.2367249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-9866209881.2367249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-41109207.838486351</v>
      </c>
      <c r="L2461" s="444">
        <f t="shared" ca="1" si="129"/>
        <v>-9907319089.0752106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-9907319089.0752106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-41280496.204480045</v>
      </c>
      <c r="L2462" s="444">
        <f t="shared" ca="1" si="129"/>
        <v>-9948599585.2796898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-9948599585.2796898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-41452498.271998703</v>
      </c>
      <c r="L2463" s="444">
        <f t="shared" ca="1" si="129"/>
        <v>-9990052083.5516891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-9990052083.5516891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-41625217.014798701</v>
      </c>
      <c r="L2464" s="444">
        <f t="shared" ca="1" si="129"/>
        <v>-10031677300.566488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-10031677300.566488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-41798655.41902703</v>
      </c>
      <c r="L2465" s="444">
        <f t="shared" ca="1" si="129"/>
        <v>-10073475955.985516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-10073475955.985516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-41972816.483272985</v>
      </c>
      <c r="L2466" s="444">
        <f t="shared" ca="1" si="129"/>
        <v>-10115448772.468788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-10115448772.468788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-42147703.21861995</v>
      </c>
      <c r="L2467" s="444">
        <f t="shared" ca="1" si="129"/>
        <v>-10157596475.687408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-10157596475.687408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-42323318.648697533</v>
      </c>
      <c r="L2468" s="444">
        <f t="shared" ca="1" si="129"/>
        <v>-10199919794.336105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-10199919794.336105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-42499665.809733771</v>
      </c>
      <c r="L2469" s="444">
        <f t="shared" ca="1" si="129"/>
        <v>-10242419460.14584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-10242419460.14584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-42676747.750607662</v>
      </c>
      <c r="L2470" s="444">
        <f t="shared" ca="1" si="129"/>
        <v>-10285096207.896448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-10285096207.896448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-42854567.532901868</v>
      </c>
      <c r="L2471" s="444">
        <f t="shared" ca="1" si="129"/>
        <v>-10327950775.42935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-10327950775.42935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-43033128.230955623</v>
      </c>
      <c r="L2472" s="444">
        <f t="shared" ca="1" si="129"/>
        <v>-10370983903.660305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-10370983903.660305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-43212432.931917936</v>
      </c>
      <c r="L2473" s="444">
        <f t="shared" ca="1" si="129"/>
        <v>-10414196336.592222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-10414196336.592222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-43392484.735800922</v>
      </c>
      <c r="L2474" s="444">
        <f t="shared" ca="1" si="129"/>
        <v>-10457588821.328024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-10457588821.328024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-43573286.755533434</v>
      </c>
      <c r="L2475" s="444">
        <f t="shared" ca="1" si="129"/>
        <v>-10501162108.083557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-10501162108.083557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-43754842.117014818</v>
      </c>
      <c r="L2476" s="444">
        <f t="shared" ca="1" si="129"/>
        <v>-10544916950.200571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-10544916950.200571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-43937153.959169045</v>
      </c>
      <c r="L2477" s="444">
        <f t="shared" ca="1" si="129"/>
        <v>-10588854104.15974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-10588854104.15974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-44120225.43399892</v>
      </c>
      <c r="L2478" s="444">
        <f t="shared" ca="1" si="129"/>
        <v>-10632974329.593739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-10632974329.593739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-44304059.706640579</v>
      </c>
      <c r="L2479" s="444">
        <f t="shared" ca="1" si="129"/>
        <v>-10677278389.300379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-10677278389.300379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-44488659.955418244</v>
      </c>
      <c r="L2480" s="444">
        <f t="shared" ca="1" si="129"/>
        <v>-10721767049.255796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-10721767049.255796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-44674029.37189915</v>
      </c>
      <c r="L2481" s="444">
        <f t="shared" ca="1" si="129"/>
        <v>-10766441078.627695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-10766441078.627695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-44860171.160948731</v>
      </c>
      <c r="L2482" s="444">
        <f t="shared" ca="1" si="129"/>
        <v>-10811301249.788643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-10811301249.788643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-45047088.540786013</v>
      </c>
      <c r="L2483" s="444">
        <f t="shared" ca="1" si="129"/>
        <v>-10856348338.32943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-10856348338.32943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-45234784.743039288</v>
      </c>
      <c r="L2484" s="444">
        <f t="shared" ca="1" si="129"/>
        <v>-10901583123.07247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-10901583123.07247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-45423263.01280196</v>
      </c>
      <c r="L2485" s="444">
        <f t="shared" ca="1" si="129"/>
        <v>-10947006386.085272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-10947006386.085272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-45612526.60868863</v>
      </c>
      <c r="L2486" s="444">
        <f t="shared" ca="1" si="129"/>
        <v>-10992618912.69396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-10992618912.69396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-45802578.8028915</v>
      </c>
      <c r="L2487" s="444">
        <f t="shared" ca="1" si="129"/>
        <v>-11038421491.496851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-11038421491.496851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-45993422.881236881</v>
      </c>
      <c r="L2488" s="444">
        <f t="shared" ca="1" si="129"/>
        <v>-11084414914.378088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-11084414914.378088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-46185062.143242031</v>
      </c>
      <c r="L2489" s="444">
        <f t="shared" ca="1" si="129"/>
        <v>-11130599976.52133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-11130599976.52133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-46377499.902172208</v>
      </c>
      <c r="L2490" s="444">
        <f t="shared" ca="1" si="129"/>
        <v>-11176977476.423502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-11176977476.423502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-46570739.485097922</v>
      </c>
      <c r="L2491" s="444">
        <f t="shared" ca="1" si="129"/>
        <v>-11223548215.9086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-11223548215.9086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-46764784.232952498</v>
      </c>
      <c r="L2492" s="444">
        <f t="shared" ca="1" si="129"/>
        <v>-11270313000.141552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-11270313000.141552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-46959637.500589803</v>
      </c>
      <c r="L2493" s="444">
        <f t="shared" ca="1" si="129"/>
        <v>-11317272637.642141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-11317272637.642141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-47155302.656842254</v>
      </c>
      <c r="L2494" s="444">
        <f t="shared" ca="1" si="129"/>
        <v>-11364427940.298985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-11364427940.298985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-47351783.084579103</v>
      </c>
      <c r="L2495" s="444">
        <f t="shared" ca="1" si="129"/>
        <v>-11411779723.383564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-11411779723.383564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-47549082.180764847</v>
      </c>
      <c r="L2496" s="444">
        <f t="shared" ca="1" si="129"/>
        <v>-11459328805.564329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-11459328805.564329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-47747203.356518038</v>
      </c>
      <c r="L2497" s="444">
        <f t="shared" ca="1" si="129"/>
        <v>-11507076008.920847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-11507076008.920847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-47946150.037170194</v>
      </c>
      <c r="L2498" s="444">
        <f t="shared" ca="1" si="129"/>
        <v>-11555022158.958017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-11555022158.958017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-48145925.662325069</v>
      </c>
      <c r="L2499" s="444">
        <f t="shared" ca="1" si="129"/>
        <v>-11603168084.620342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-11603168084.620342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-48346533.685918093</v>
      </c>
      <c r="L2500" s="444">
        <f t="shared" ca="1" si="129"/>
        <v>-11651514618.306261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-11651514618.306261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-48547977.576276086</v>
      </c>
      <c r="L2501" s="444">
        <f t="shared" ca="1" si="129"/>
        <v>-11700062595.882538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-11700062595.882538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-48750260.816177242</v>
      </c>
      <c r="L2502" s="444">
        <f t="shared" ca="1" si="129"/>
        <v>-11748812856.698715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-11748812856.698715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-48953386.902911313</v>
      </c>
      <c r="L2503" s="444">
        <f t="shared" ca="1" si="129"/>
        <v>-11797766243.601627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-11797766243.601627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-49157359.348340116</v>
      </c>
      <c r="L2504" s="444">
        <f t="shared" ca="1" si="129"/>
        <v>-11846923602.949968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-11846923602.949968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-49362181.6789582</v>
      </c>
      <c r="L2505" s="444">
        <f t="shared" ca="1" si="129"/>
        <v>-11896285784.628927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-11896285784.628927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-49567857.435953863</v>
      </c>
      <c r="L2506" s="444">
        <f t="shared" ca="1" si="129"/>
        <v>-11945853642.06488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-11945853642.06488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-49774390.175270334</v>
      </c>
      <c r="L2507" s="444">
        <f t="shared" ca="1" si="129"/>
        <v>-11995628032.24015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-11995628032.24015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-49981783.467667297</v>
      </c>
      <c r="L2508" s="444">
        <f t="shared" ca="1" si="129"/>
        <v>-12045609815.707817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-12045609815.707817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-50190040.898782574</v>
      </c>
      <c r="L2509" s="444">
        <f t="shared" ca="1" si="129"/>
        <v>-12095799856.6066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-12095799856.6066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-50399166.069194168</v>
      </c>
      <c r="L2510" s="444">
        <f t="shared" ca="1" si="129"/>
        <v>-12146199022.675795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-12146199022.675795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-50609162.594482474</v>
      </c>
      <c r="L2511" s="444">
        <f t="shared" ca="1" si="129"/>
        <v>-12196808185.270277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-12196808185.270277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-50820034.105292819</v>
      </c>
      <c r="L2512" s="444">
        <f t="shared" ca="1" si="129"/>
        <v>-12247628219.37557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-12247628219.37557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-51031784.247398213</v>
      </c>
      <c r="L2513" s="444">
        <f t="shared" ca="1" si="129"/>
        <v>-12298660003.622969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-12298660003.622969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-51244416.681762367</v>
      </c>
      <c r="L2514" s="444">
        <f t="shared" ca="1" si="129"/>
        <v>-12349904420.304731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-12349904420.304731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-51457935.084603049</v>
      </c>
      <c r="L2515" s="444">
        <f t="shared" ca="1" si="129"/>
        <v>-12401362355.389334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-12401362355.389334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-51672343.147455558</v>
      </c>
      <c r="L2516" s="444">
        <f t="shared" ca="1" si="129"/>
        <v>-12453034698.536789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-12453034698.536789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-51887644.577236623</v>
      </c>
      <c r="L2517" s="444">
        <f t="shared" ca="1" si="129"/>
        <v>-12504922343.114025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-12504922343.114025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-52103843.09630844</v>
      </c>
      <c r="L2518" s="444">
        <f t="shared" ca="1" si="129"/>
        <v>-12557026186.210333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-12557026186.210333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-52320942.442543052</v>
      </c>
      <c r="L2519" s="444">
        <f t="shared" ca="1" si="129"/>
        <v>-12609347128.652876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-12609347128.652876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-52538946.369386986</v>
      </c>
      <c r="L2520" s="444">
        <f t="shared" ca="1" si="129"/>
        <v>-12661886075.022263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-12661886075.022263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-52757858.645926096</v>
      </c>
      <c r="L2521" s="444">
        <f t="shared" ca="1" si="129"/>
        <v>-12714643933.668188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-12714643933.668188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-52977683.056950785</v>
      </c>
      <c r="L2522" s="444">
        <f t="shared" ca="1" si="129"/>
        <v>-12767621616.72514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-12767621616.72514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-53198423.403021418</v>
      </c>
      <c r="L2523" s="444">
        <f t="shared" ca="1" si="129"/>
        <v>-12820820040.12816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-12820820040.12816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-53420083.500533998</v>
      </c>
      <c r="L2524" s="444">
        <f t="shared" ca="1" si="129"/>
        <v>-12874240123.628695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-12874240123.628695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-53642667.181786224</v>
      </c>
      <c r="L2525" s="444">
        <f t="shared" ca="1" si="129"/>
        <v>-12927882790.81048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-12927882790.81048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-53866178.29504367</v>
      </c>
      <c r="L2526" s="444">
        <f t="shared" ca="1" si="129"/>
        <v>-12981748969.105524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-12981748969.105524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-54090620.704606347</v>
      </c>
      <c r="L2527" s="444">
        <f t="shared" ca="1" si="129"/>
        <v>-13035839589.810131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-13035839589.810131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-54315998.290875547</v>
      </c>
      <c r="L2528" s="444">
        <f t="shared" ca="1" si="129"/>
        <v>-13090155588.101007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-13090155588.101007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-54542314.950420864</v>
      </c>
      <c r="L2529" s="444">
        <f t="shared" ca="1" si="129"/>
        <v>-13144697903.051428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-13144697903.051428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-54769574.596047617</v>
      </c>
      <c r="L2530" s="444">
        <f t="shared" ca="1" si="129"/>
        <v>-13199467477.647476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-13199467477.647476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-54997781.156864487</v>
      </c>
      <c r="L2531" s="444">
        <f t="shared" ca="1" si="129"/>
        <v>-13254465258.80434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-13254465258.80434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-55226938.578351416</v>
      </c>
      <c r="L2532" s="444">
        <f t="shared" ca="1" si="129"/>
        <v>-13309692197.382692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-13309692197.382692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-55457050.822427884</v>
      </c>
      <c r="L2533" s="444">
        <f t="shared" ca="1" si="129"/>
        <v>-13365149248.20512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-13365149248.20512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-55688121.867521331</v>
      </c>
      <c r="L2534" s="444">
        <f t="shared" ca="1" si="129"/>
        <v>-13420837370.072641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-13420837370.072641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-55920155.708636008</v>
      </c>
      <c r="L2535" s="444">
        <f t="shared" ca="1" si="129"/>
        <v>-13476757525.781277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-13476757525.781277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-56153156.357421987</v>
      </c>
      <c r="L2536" s="444">
        <f t="shared" ca="1" si="129"/>
        <v>-13532910682.138699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-13532910682.138699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-56387127.842244588</v>
      </c>
      <c r="L2537" s="444">
        <f t="shared" ca="1" si="129"/>
        <v>-13589297809.980944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-13589297809.980944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-56622074.208253928</v>
      </c>
      <c r="L2538" s="444">
        <f t="shared" ca="1" si="129"/>
        <v>-13645919884.189198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-13645919884.189198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-56857999.517454989</v>
      </c>
      <c r="L2539" s="444">
        <f t="shared" ca="1" si="129"/>
        <v>-13702777883.706652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-13702777883.706652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-57094907.848777711</v>
      </c>
      <c r="L2540" s="444">
        <f t="shared" ca="1" si="129"/>
        <v>-13759872791.555429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-13759872791.555429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-57332803.298147626</v>
      </c>
      <c r="L2541" s="444">
        <f t="shared" ca="1" si="129"/>
        <v>-13817205594.853577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-13817205594.853577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-57571689.978556566</v>
      </c>
      <c r="L2542" s="444">
        <f t="shared" ca="1" si="129"/>
        <v>-13874777284.832132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-13874777284.832132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-57811572.020133883</v>
      </c>
      <c r="L2543" s="444">
        <f t="shared" ca="1" si="129"/>
        <v>-13932588856.852266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-13932588856.852266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-58052453.570217773</v>
      </c>
      <c r="L2544" s="444">
        <f t="shared" ca="1" si="129"/>
        <v>-13990641310.422483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-13990641310.422483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-58294338.793427013</v>
      </c>
      <c r="L2545" s="444">
        <f t="shared" ca="1" si="129"/>
        <v>-14048935649.21591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-14048935649.21591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-58537231.871732958</v>
      </c>
      <c r="L2546" s="444">
        <f t="shared" ca="1" si="129"/>
        <v>-14107472881.087643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-14107472881.087643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-58781137.004531853</v>
      </c>
      <c r="L2547" s="444">
        <f t="shared" ca="1" si="129"/>
        <v>-14166254018.092175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-14166254018.092175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-59026058.408717386</v>
      </c>
      <c r="L2548" s="444">
        <f t="shared" ca="1" si="129"/>
        <v>-14225280076.500893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-14225280076.500893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-59272000.318753727</v>
      </c>
      <c r="L2549" s="444">
        <f t="shared" ca="1" si="129"/>
        <v>-14284552076.819647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-14284552076.819647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-59518966.986748539</v>
      </c>
      <c r="L2550" s="444">
        <f t="shared" ca="1" si="129"/>
        <v>-14344071043.806395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-14344071043.806395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-59766962.682526641</v>
      </c>
      <c r="L2551" s="444">
        <f t="shared" ca="1" si="129"/>
        <v>-14403838006.488922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-14403838006.488922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-60015991.693703838</v>
      </c>
      <c r="L2552" s="444">
        <f t="shared" ca="1" si="129"/>
        <v>-14463853998.182627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-14463853998.182627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-60266058.325760953</v>
      </c>
      <c r="L2553" s="444">
        <f t="shared" ca="1" si="129"/>
        <v>-14524120056.508389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-14524120056.508389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-60517166.902118295</v>
      </c>
      <c r="L2554" s="444">
        <f t="shared" ca="1" si="129"/>
        <v>-14584637223.410507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-14584637223.410507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-60769321.764210448</v>
      </c>
      <c r="L2555" s="444">
        <f t="shared" ca="1" si="129"/>
        <v>-14645406545.174717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-14645406545.174717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-61022527.271561317</v>
      </c>
      <c r="L2556" s="444">
        <f t="shared" ca="1" si="129"/>
        <v>-14706429072.446278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-14706429072.446278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-61276787.801859498</v>
      </c>
      <c r="L2557" s="444">
        <f t="shared" ca="1" si="129"/>
        <v>-14767705860.248137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-14767705860.248137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-61532107.751033902</v>
      </c>
      <c r="L2558" s="444">
        <f t="shared" ref="L2558:L2812" ca="1" si="134">I2558-J2558+K2558</f>
        <v>-14829237967.99917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-14829237967.99917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-61788491.533329882</v>
      </c>
      <c r="L2559" s="444">
        <f t="shared" ca="1" si="134"/>
        <v>-14891026459.532499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-14891026459.532499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-62045943.581385411</v>
      </c>
      <c r="L2560" s="444">
        <f t="shared" ca="1" si="134"/>
        <v>-14953072403.113884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-14953072403.113884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-62304468.346307851</v>
      </c>
      <c r="L2561" s="444">
        <f t="shared" ca="1" si="134"/>
        <v>-15015376871.460192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-15015376871.460192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-62564070.297750801</v>
      </c>
      <c r="L2562" s="444">
        <f t="shared" ca="1" si="134"/>
        <v>-15077940941.757942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-15077940941.757942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-62824753.923991427</v>
      </c>
      <c r="L2563" s="444">
        <f t="shared" ca="1" si="134"/>
        <v>-15140765695.681934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-15140765695.681934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-63086523.73200807</v>
      </c>
      <c r="L2564" s="444">
        <f t="shared" ca="1" si="134"/>
        <v>-15203852219.413942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-15203852219.413942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-63349384.247558095</v>
      </c>
      <c r="L2565" s="444">
        <f t="shared" ca="1" si="134"/>
        <v>-15267201603.661501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-15267201603.661501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-63613340.015256256</v>
      </c>
      <c r="L2566" s="444">
        <f t="shared" ca="1" si="134"/>
        <v>-15330814943.676758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-15330814943.676758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-63878395.598653167</v>
      </c>
      <c r="L2567" s="444">
        <f t="shared" ca="1" si="134"/>
        <v>-15394693339.275412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-15394693339.275412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-64144555.580314212</v>
      </c>
      <c r="L2568" s="444">
        <f t="shared" ca="1" si="134"/>
        <v>-15458837894.855726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-15458837894.855726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-64411824.561898857</v>
      </c>
      <c r="L2569" s="444">
        <f t="shared" ca="1" si="134"/>
        <v>-15523249719.417625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-15523249719.417625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-64680207.164240114</v>
      </c>
      <c r="L2570" s="444">
        <f t="shared" ca="1" si="134"/>
        <v>-15587929926.581865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-15587929926.581865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-64949708.02742444</v>
      </c>
      <c r="L2571" s="444">
        <f t="shared" ca="1" si="134"/>
        <v>-15652879634.609289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-15652879634.609289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-65220331.810872041</v>
      </c>
      <c r="L2572" s="444">
        <f t="shared" ca="1" si="134"/>
        <v>-15718099966.42016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-15718099966.42016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-65492083.193417326</v>
      </c>
      <c r="L2573" s="444">
        <f t="shared" ca="1" si="134"/>
        <v>-15783592049.613577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-15783592049.613577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-65764966.8733899</v>
      </c>
      <c r="L2574" s="444">
        <f t="shared" ca="1" si="134"/>
        <v>-15849357016.486967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-15849357016.486967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-66038987.568695694</v>
      </c>
      <c r="L2575" s="444">
        <f t="shared" ca="1" si="134"/>
        <v>-15915396004.055662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-15915396004.055662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-66314150.01689858</v>
      </c>
      <c r="L2576" s="444">
        <f t="shared" ca="1" si="134"/>
        <v>-15981710154.072561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-15981710154.072561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-66590458.975302339</v>
      </c>
      <c r="L2577" s="444">
        <f t="shared" ca="1" si="134"/>
        <v>-16048300613.047863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-16048300613.047863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-66867919.221032761</v>
      </c>
      <c r="L2578" s="444">
        <f t="shared" ca="1" si="134"/>
        <v>-16115168532.268896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-16115168532.268896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-67146535.5511204</v>
      </c>
      <c r="L2579" s="444">
        <f t="shared" ca="1" si="134"/>
        <v>-16182315067.820017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-16182315067.820017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-67426312.782583401</v>
      </c>
      <c r="L2580" s="444">
        <f t="shared" ca="1" si="134"/>
        <v>-16249741380.6026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-16249741380.6026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-67707255.752510831</v>
      </c>
      <c r="L2581" s="444">
        <f t="shared" ca="1" si="134"/>
        <v>-16317448636.35511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-16317448636.35511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-67989369.318146288</v>
      </c>
      <c r="L2582" s="444">
        <f t="shared" ca="1" si="134"/>
        <v>-16385438005.673256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-16385438005.673256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-68272658.356971905</v>
      </c>
      <c r="L2583" s="444">
        <f t="shared" ca="1" si="134"/>
        <v>-16453710664.030228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-16453710664.030228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-68557127.76679261</v>
      </c>
      <c r="L2584" s="444">
        <f t="shared" ca="1" si="134"/>
        <v>-16522267791.79702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-16522267791.79702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-68842782.465820909</v>
      </c>
      <c r="L2585" s="444">
        <f t="shared" ca="1" si="134"/>
        <v>-16591110574.26284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-16591110574.26284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-69129627.392761827</v>
      </c>
      <c r="L2586" s="444">
        <f t="shared" ca="1" si="134"/>
        <v>-16660240201.655602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-16660240201.655602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-69417667.506898344</v>
      </c>
      <c r="L2587" s="444">
        <f t="shared" ca="1" si="134"/>
        <v>-16729657869.1625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-16729657869.1625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-69706907.788177088</v>
      </c>
      <c r="L2588" s="444">
        <f t="shared" ca="1" si="134"/>
        <v>-16799364776.950678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-16799364776.950678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-69997353.237294495</v>
      </c>
      <c r="L2589" s="444">
        <f t="shared" ca="1" si="134"/>
        <v>-16869362130.187973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-16869362130.187973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-70289008.87578322</v>
      </c>
      <c r="L2590" s="444">
        <f t="shared" ca="1" si="134"/>
        <v>-16939651139.063757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-16939651139.063757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-70581879.74609898</v>
      </c>
      <c r="L2591" s="444">
        <f t="shared" ca="1" si="134"/>
        <v>-17010233018.809856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-17010233018.809856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-70875970.911707744</v>
      </c>
      <c r="L2592" s="444">
        <f t="shared" ca="1" si="134"/>
        <v>-17081108989.721563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-17081108989.721563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-71171287.457173184</v>
      </c>
      <c r="L2593" s="444">
        <f t="shared" ca="1" si="134"/>
        <v>-17152280277.178736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-17152280277.178736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-71467834.488244727</v>
      </c>
      <c r="L2594" s="444">
        <f t="shared" ca="1" si="134"/>
        <v>-17223748111.666981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-17223748111.666981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-71765617.131945759</v>
      </c>
      <c r="L2595" s="444">
        <f t="shared" ca="1" si="134"/>
        <v>-17295513728.798927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-17295513728.798927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-72064640.536662191</v>
      </c>
      <c r="L2596" s="444">
        <f t="shared" ca="1" si="134"/>
        <v>-17367578369.33559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-17367578369.33559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-72364909.872231632</v>
      </c>
      <c r="L2597" s="444">
        <f t="shared" ca="1" si="134"/>
        <v>-17439943279.207821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-17439943279.207821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-72666430.330032587</v>
      </c>
      <c r="L2598" s="444">
        <f t="shared" ca="1" si="134"/>
        <v>-17512609709.537853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-17512609709.537853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-72969207.123074383</v>
      </c>
      <c r="L2599" s="444">
        <f t="shared" ca="1" si="134"/>
        <v>-17585578916.660927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-17585578916.660927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-73273245.486087188</v>
      </c>
      <c r="L2600" s="444">
        <f t="shared" ca="1" si="134"/>
        <v>-17658852162.147015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-17658852162.147015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-73578550.675612554</v>
      </c>
      <c r="L2601" s="444">
        <f t="shared" ca="1" si="134"/>
        <v>-17732430712.822628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-17732430712.822628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-73885127.970094278</v>
      </c>
      <c r="L2602" s="444">
        <f t="shared" ca="1" si="134"/>
        <v>-17806315840.792721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-17806315840.792721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-74192982.669969663</v>
      </c>
      <c r="L2603" s="444">
        <f t="shared" ca="1" si="134"/>
        <v>-17880508823.462692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-17880508823.462692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-74502120.097761214</v>
      </c>
      <c r="L2604" s="444">
        <f t="shared" ca="1" si="134"/>
        <v>-17955010943.560455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-17955010943.560455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-74812545.598168567</v>
      </c>
      <c r="L2605" s="444">
        <f t="shared" ca="1" si="134"/>
        <v>-18029823489.158623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-18029823489.158623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-75124264.53816092</v>
      </c>
      <c r="L2606" s="444">
        <f t="shared" ca="1" si="134"/>
        <v>-18104947753.696785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-18104947753.696785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-75437282.307069942</v>
      </c>
      <c r="L2607" s="444">
        <f t="shared" ca="1" si="134"/>
        <v>-18180385036.003857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-18180385036.003857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-75751604.316682741</v>
      </c>
      <c r="L2608" s="444">
        <f t="shared" ca="1" si="134"/>
        <v>-18256136640.320538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-18256136640.320538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-76067236.001335576</v>
      </c>
      <c r="L2609" s="444">
        <f t="shared" ca="1" si="134"/>
        <v>-18332203876.321873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-18332203876.321873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-76384182.818007797</v>
      </c>
      <c r="L2610" s="444">
        <f t="shared" ca="1" si="134"/>
        <v>-18408588059.139881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-18408588059.139881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-76702450.246416166</v>
      </c>
      <c r="L2611" s="444">
        <f t="shared" ca="1" si="134"/>
        <v>-18485290509.386299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-18485290509.386299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-77022043.789109573</v>
      </c>
      <c r="L2612" s="444">
        <f t="shared" ca="1" si="134"/>
        <v>-18562312553.175407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-18562312553.175407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-77342968.971564204</v>
      </c>
      <c r="L2613" s="444">
        <f t="shared" ca="1" si="134"/>
        <v>-18639655522.146973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-18639655522.146973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-77665231.342279047</v>
      </c>
      <c r="L2614" s="444">
        <f t="shared" ca="1" si="134"/>
        <v>-18717320753.48925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-18717320753.48925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-77988836.47287187</v>
      </c>
      <c r="L2615" s="444">
        <f t="shared" ca="1" si="134"/>
        <v>-18795309589.962124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-18795309589.962124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-78313789.95817551</v>
      </c>
      <c r="L2616" s="444">
        <f t="shared" ca="1" si="134"/>
        <v>-18873623379.9203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-18873623379.9203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-78640097.416334584</v>
      </c>
      <c r="L2617" s="444">
        <f t="shared" ca="1" si="134"/>
        <v>-18952263477.336636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-18952263477.336636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-78967764.488902643</v>
      </c>
      <c r="L2618" s="444">
        <f t="shared" ca="1" si="134"/>
        <v>-19031231241.825539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-19031231241.825539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-79296796.840939745</v>
      </c>
      <c r="L2619" s="444">
        <f t="shared" ca="1" si="134"/>
        <v>-19110528038.666477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-19110528038.666477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-79627200.161110327</v>
      </c>
      <c r="L2620" s="444">
        <f t="shared" ca="1" si="134"/>
        <v>-19190155238.827587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-19190155238.827587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-79958980.161781609</v>
      </c>
      <c r="L2621" s="444">
        <f t="shared" ca="1" si="134"/>
        <v>-19270114218.989368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-19270114218.989368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-80292142.579122365</v>
      </c>
      <c r="L2622" s="444">
        <f t="shared" ca="1" si="134"/>
        <v>-19350406361.568489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-19350406361.568489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-80626693.173202038</v>
      </c>
      <c r="L2623" s="444">
        <f t="shared" ca="1" si="134"/>
        <v>-19431033054.741692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-19431033054.741692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-80962637.728090376</v>
      </c>
      <c r="L2624" s="444">
        <f t="shared" ca="1" si="134"/>
        <v>-19511995692.469784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-19511995692.469784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-81299982.051957428</v>
      </c>
      <c r="L2625" s="444">
        <f t="shared" ca="1" si="134"/>
        <v>-19593295674.52174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-19593295674.52174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-81638731.97717391</v>
      </c>
      <c r="L2626" s="444">
        <f t="shared" ca="1" si="134"/>
        <v>-19674934406.498913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-19674934406.498913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-81978893.360412136</v>
      </c>
      <c r="L2627" s="444">
        <f t="shared" ca="1" si="134"/>
        <v>-19756913299.859325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-19756913299.859325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-82320472.082747191</v>
      </c>
      <c r="L2628" s="444">
        <f t="shared" ca="1" si="134"/>
        <v>-19839233771.942074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-19839233771.942074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-82663474.049758643</v>
      </c>
      <c r="L2629" s="444">
        <f t="shared" ca="1" si="134"/>
        <v>-19921897245.991833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-19921897245.991833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-83007905.191632628</v>
      </c>
      <c r="L2630" s="444">
        <f t="shared" ca="1" si="134"/>
        <v>-20004905151.183464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-20004905151.183464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-83353771.463264436</v>
      </c>
      <c r="L2631" s="444">
        <f t="shared" ca="1" si="134"/>
        <v>-20088258922.646729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-20088258922.646729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-83701078.844361365</v>
      </c>
      <c r="L2632" s="444">
        <f t="shared" ca="1" si="134"/>
        <v>-20171960001.491089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-20171960001.491089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-84049833.339546204</v>
      </c>
      <c r="L2633" s="444">
        <f t="shared" ca="1" si="134"/>
        <v>-20256009834.830635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-20256009834.830635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-84400040.978460982</v>
      </c>
      <c r="L2634" s="444">
        <f t="shared" ca="1" si="134"/>
        <v>-20340409875.809097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-20340409875.809097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-84751707.815871239</v>
      </c>
      <c r="L2635" s="444">
        <f t="shared" ca="1" si="134"/>
        <v>-20425161583.624969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-20425161583.624969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-85104839.931770712</v>
      </c>
      <c r="L2636" s="444">
        <f t="shared" ca="1" si="134"/>
        <v>-20510266423.55674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-20510266423.55674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-85459443.431486413</v>
      </c>
      <c r="L2637" s="444">
        <f t="shared" ca="1" si="134"/>
        <v>-20595725866.988228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-20595725866.988228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-85815524.445784286</v>
      </c>
      <c r="L2638" s="444">
        <f t="shared" ca="1" si="134"/>
        <v>-20681541391.434013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-20681541391.434013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-86173089.130975053</v>
      </c>
      <c r="L2639" s="444">
        <f t="shared" ca="1" si="134"/>
        <v>-20767714480.564987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-20767714480.564987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-86532143.669020772</v>
      </c>
      <c r="L2640" s="444">
        <f t="shared" ca="1" si="134"/>
        <v>-20854246624.234009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-20854246624.234009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-86892694.267641708</v>
      </c>
      <c r="L2641" s="444">
        <f t="shared" ca="1" si="134"/>
        <v>-20941139318.501652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-20941139318.501652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-87254747.160423547</v>
      </c>
      <c r="L2642" s="444">
        <f t="shared" ca="1" si="134"/>
        <v>-21028394065.662075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-21028394065.662075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-87618308.606925309</v>
      </c>
      <c r="L2643" s="444">
        <f t="shared" ca="1" si="134"/>
        <v>-21116012374.269001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-21116012374.269001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-87983384.892787501</v>
      </c>
      <c r="L2644" s="444">
        <f t="shared" ca="1" si="134"/>
        <v>-21203995759.161789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-21203995759.161789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-88349982.329840779</v>
      </c>
      <c r="L2645" s="444">
        <f t="shared" ca="1" si="134"/>
        <v>-21292345741.491631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-21292345741.491631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-88718107.256215125</v>
      </c>
      <c r="L2646" s="444">
        <f t="shared" ca="1" si="134"/>
        <v>-21381063848.747845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-21381063848.747845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-89087766.036449358</v>
      </c>
      <c r="L2647" s="444">
        <f t="shared" ca="1" si="134"/>
        <v>-21470151614.784294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-21470151614.784294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-89458965.061601222</v>
      </c>
      <c r="L2648" s="444">
        <f t="shared" ca="1" si="134"/>
        <v>-21559610579.845894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-21559610579.845894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-89831710.749357894</v>
      </c>
      <c r="L2649" s="444">
        <f t="shared" ca="1" si="134"/>
        <v>-21649442290.595253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-21649442290.595253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-90206009.544146881</v>
      </c>
      <c r="L2650" s="444">
        <f t="shared" ca="1" si="134"/>
        <v>-21739648300.1394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-21739648300.1394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-90581867.917247504</v>
      </c>
      <c r="L2651" s="444">
        <f t="shared" ca="1" si="134"/>
        <v>-21830230168.056648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-21830230168.056648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-90959292.366902694</v>
      </c>
      <c r="L2652" s="444">
        <f t="shared" ca="1" si="134"/>
        <v>-21921189460.42355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-21921189460.42355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-91338289.418431461</v>
      </c>
      <c r="L2653" s="444">
        <f t="shared" ca="1" si="134"/>
        <v>-22012527749.84198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-22012527749.84198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-91718865.624341577</v>
      </c>
      <c r="L2654" s="444">
        <f t="shared" ca="1" si="134"/>
        <v>-22104246615.46632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-22104246615.46632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-92101027.564442992</v>
      </c>
      <c r="L2655" s="444">
        <f t="shared" ca="1" si="134"/>
        <v>-22196347643.030762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-22196347643.030762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-92484781.845961511</v>
      </c>
      <c r="L2656" s="444">
        <f t="shared" ca="1" si="134"/>
        <v>-22288832424.876724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-22288832424.876724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-92870135.103653014</v>
      </c>
      <c r="L2657" s="444">
        <f t="shared" ca="1" si="134"/>
        <v>-22381702559.980377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-22381702559.980377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-93257093.999918237</v>
      </c>
      <c r="L2658" s="444">
        <f t="shared" ca="1" si="134"/>
        <v>-22474959653.980297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-22474959653.980297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-93645665.224917904</v>
      </c>
      <c r="L2659" s="444">
        <f t="shared" ca="1" si="134"/>
        <v>-22568605319.205215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-22568605319.205215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-94035855.496688396</v>
      </c>
      <c r="L2660" s="444">
        <f t="shared" ca="1" si="134"/>
        <v>-22662641174.701904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-22662641174.701904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-94427671.561257929</v>
      </c>
      <c r="L2661" s="444">
        <f t="shared" ca="1" si="134"/>
        <v>-22757068846.263161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-22757068846.263161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-94821120.192763165</v>
      </c>
      <c r="L2662" s="444">
        <f t="shared" ca="1" si="134"/>
        <v>-22851889966.455925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-22851889966.455925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-95216208.193566352</v>
      </c>
      <c r="L2663" s="444">
        <f t="shared" ca="1" si="134"/>
        <v>-22947106174.64949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-22947106174.64949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-95612942.39437288</v>
      </c>
      <c r="L2664" s="444">
        <f t="shared" ca="1" si="134"/>
        <v>-23042719117.043861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-23042719117.043861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-96011329.654349416</v>
      </c>
      <c r="L2665" s="444">
        <f t="shared" ca="1" si="134"/>
        <v>-23138730446.698212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-23138730446.698212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-96411376.861242548</v>
      </c>
      <c r="L2666" s="444">
        <f t="shared" ca="1" si="134"/>
        <v>-23235141823.559456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-23235141823.559456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-96813090.931497738</v>
      </c>
      <c r="L2667" s="444">
        <f t="shared" ca="1" si="134"/>
        <v>-23331954914.490955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-23331954914.490955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-97216478.810378984</v>
      </c>
      <c r="L2668" s="444">
        <f t="shared" ca="1" si="134"/>
        <v>-23429171393.301334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-23429171393.301334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-97621547.472088888</v>
      </c>
      <c r="L2669" s="444">
        <f t="shared" ca="1" si="134"/>
        <v>-23526792940.773422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-23526792940.773422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-98028303.919889256</v>
      </c>
      <c r="L2670" s="444">
        <f t="shared" ca="1" si="134"/>
        <v>-23624821244.69331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-23624821244.69331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-98436755.186222121</v>
      </c>
      <c r="L2671" s="444">
        <f t="shared" ca="1" si="134"/>
        <v>-23723257999.879532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-23723257999.879532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-98846908.332831383</v>
      </c>
      <c r="L2672" s="444">
        <f t="shared" ca="1" si="134"/>
        <v>-23822104908.212364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-23822104908.212364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-99258770.450884849</v>
      </c>
      <c r="L2673" s="444">
        <f t="shared" ca="1" si="134"/>
        <v>-23921363678.66325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-23921363678.66325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-99672348.661096871</v>
      </c>
      <c r="L2674" s="444">
        <f t="shared" ca="1" si="134"/>
        <v>-24021036027.324348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-24021036027.324348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-100087650.11385146</v>
      </c>
      <c r="L2675" s="444">
        <f t="shared" ca="1" si="134"/>
        <v>-24121123677.438198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-24121123677.438198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-100504681.98932582</v>
      </c>
      <c r="L2676" s="444">
        <f t="shared" ca="1" si="134"/>
        <v>-24221628359.427525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-24221628359.427525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-100923451.49761468</v>
      </c>
      <c r="L2677" s="444">
        <f t="shared" ca="1" si="134"/>
        <v>-24322551810.92514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-24322551810.92514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-101343965.87885475</v>
      </c>
      <c r="L2678" s="444">
        <f t="shared" ca="1" si="134"/>
        <v>-24423895776.803993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-24423895776.803993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-101766232.40334997</v>
      </c>
      <c r="L2679" s="444">
        <f t="shared" ca="1" si="134"/>
        <v>-24525662009.207344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-24525662009.207344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-102190258.37169726</v>
      </c>
      <c r="L2680" s="444">
        <f t="shared" ca="1" si="134"/>
        <v>-24627852267.579041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-24627852267.579041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-102616051.11491267</v>
      </c>
      <c r="L2681" s="444">
        <f t="shared" ca="1" si="134"/>
        <v>-24730468318.693954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-24730468318.693954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-103043617.99455814</v>
      </c>
      <c r="L2682" s="444">
        <f t="shared" ca="1" si="134"/>
        <v>-24833511936.688511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-24833511936.688511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-103472966.40286879</v>
      </c>
      <c r="L2683" s="444">
        <f t="shared" ca="1" si="134"/>
        <v>-24936984903.091381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-24936984903.091381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-103904103.76288076</v>
      </c>
      <c r="L2684" s="444">
        <f t="shared" ca="1" si="134"/>
        <v>-25040889006.854263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-25040889006.854263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-104337037.52855943</v>
      </c>
      <c r="L2685" s="444">
        <f t="shared" ca="1" si="134"/>
        <v>-25145226044.382824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-25145226044.382824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-104771775.18492843</v>
      </c>
      <c r="L2686" s="444">
        <f t="shared" ca="1" si="134"/>
        <v>-25249997819.567753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-25249997819.567753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-105208324.24819897</v>
      </c>
      <c r="L2687" s="444">
        <f t="shared" ca="1" si="134"/>
        <v>-25355206143.815952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-25355206143.815952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-105646692.26589981</v>
      </c>
      <c r="L2688" s="444">
        <f t="shared" ca="1" si="134"/>
        <v>-25460852836.081852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-25460852836.081852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-106086886.81700772</v>
      </c>
      <c r="L2689" s="444">
        <f t="shared" ca="1" si="134"/>
        <v>-25566939722.898861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-25566939722.898861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-106528915.51207858</v>
      </c>
      <c r="L2690" s="444">
        <f t="shared" ca="1" si="134"/>
        <v>-25673468638.410938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-25673468638.410938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-106972785.99337891</v>
      </c>
      <c r="L2691" s="444">
        <f t="shared" ca="1" si="134"/>
        <v>-25780441424.404316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-25780441424.404316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-107418505.93501799</v>
      </c>
      <c r="L2692" s="444">
        <f t="shared" ca="1" si="134"/>
        <v>-25887859930.339333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-25887859930.339333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-107866083.04308055</v>
      </c>
      <c r="L2693" s="444">
        <f t="shared" ca="1" si="134"/>
        <v>-25995726013.382412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-25995726013.382412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-108315525.05576004</v>
      </c>
      <c r="L2694" s="444">
        <f t="shared" ca="1" si="134"/>
        <v>-26104041538.438171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-26104041538.438171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-108766839.74349238</v>
      </c>
      <c r="L2695" s="444">
        <f t="shared" ca="1" si="134"/>
        <v>-26212808378.181664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-26212808378.181664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-109220034.90909027</v>
      </c>
      <c r="L2696" s="444">
        <f t="shared" ca="1" si="134"/>
        <v>-26322028413.090755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-26322028413.090755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-109675118.38787815</v>
      </c>
      <c r="L2697" s="444">
        <f t="shared" ca="1" si="134"/>
        <v>-26431703531.478634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-26431703531.478634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-110132098.04782765</v>
      </c>
      <c r="L2698" s="444">
        <f t="shared" ca="1" si="134"/>
        <v>-26541835629.526463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-26541835629.526463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-110590981.78969359</v>
      </c>
      <c r="L2699" s="444">
        <f t="shared" ca="1" si="134"/>
        <v>-26652426611.316154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-26652426611.316154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-111051777.54715064</v>
      </c>
      <c r="L2700" s="444">
        <f t="shared" ca="1" si="134"/>
        <v>-26763478388.863304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-26763478388.863304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-111514493.28693041</v>
      </c>
      <c r="L2701" s="444">
        <f t="shared" ca="1" si="134"/>
        <v>-26874992882.150234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-26874992882.150234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-111979137.00895929</v>
      </c>
      <c r="L2702" s="444">
        <f t="shared" ca="1" si="134"/>
        <v>-26986972019.159195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-26986972019.159195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-112445716.74649666</v>
      </c>
      <c r="L2703" s="444">
        <f t="shared" ca="1" si="134"/>
        <v>-27099417735.905693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-27099417735.905693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-112914240.56627372</v>
      </c>
      <c r="L2704" s="444">
        <f t="shared" ca="1" si="134"/>
        <v>-27212331976.471966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-27212331976.471966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-113384716.56863317</v>
      </c>
      <c r="L2705" s="444">
        <f t="shared" ca="1" si="134"/>
        <v>-27325716693.0406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-27325716693.0406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-113857152.88766918</v>
      </c>
      <c r="L2706" s="444">
        <f t="shared" ca="1" si="134"/>
        <v>-27439573845.928268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-27439573845.928268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-114331557.69136779</v>
      </c>
      <c r="L2707" s="444">
        <f t="shared" ca="1" si="134"/>
        <v>-27553905403.619637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-27553905403.619637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-114807939.18174848</v>
      </c>
      <c r="L2708" s="444">
        <f t="shared" ca="1" si="134"/>
        <v>-27668713342.801384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-27668713342.801384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-115286305.59500577</v>
      </c>
      <c r="L2709" s="444">
        <f t="shared" ca="1" si="134"/>
        <v>-27783999648.396389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-27783999648.396389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-115766665.20165162</v>
      </c>
      <c r="L2710" s="444">
        <f t="shared" ca="1" si="134"/>
        <v>-27899766313.598042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-27899766313.598042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-116249026.30665851</v>
      </c>
      <c r="L2711" s="444">
        <f t="shared" ca="1" si="134"/>
        <v>-28016015339.904701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-28016015339.904701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-116733397.24960291</v>
      </c>
      <c r="L2712" s="444">
        <f t="shared" ca="1" si="134"/>
        <v>-28132748737.154305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-28132748737.154305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-117219786.40480959</v>
      </c>
      <c r="L2713" s="444">
        <f t="shared" ca="1" si="134"/>
        <v>-28249968523.559113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-28249968523.559113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-117708202.18149631</v>
      </c>
      <c r="L2714" s="444">
        <f t="shared" ca="1" si="134"/>
        <v>-28367676725.740608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-28367676725.740608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-118198653.02391921</v>
      </c>
      <c r="L2715" s="444">
        <f t="shared" ca="1" si="134"/>
        <v>-28485875378.764526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-28485875378.764526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-118691147.41151886</v>
      </c>
      <c r="L2716" s="444">
        <f t="shared" ca="1" si="134"/>
        <v>-28604566526.176044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-28604566526.176044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-119185693.85906684</v>
      </c>
      <c r="L2717" s="444">
        <f t="shared" ca="1" si="134"/>
        <v>-28723752220.03511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-28723752220.03511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-119682300.91681297</v>
      </c>
      <c r="L2718" s="444">
        <f t="shared" ca="1" si="134"/>
        <v>-28843434520.951923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-28843434520.951923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-120180977.170633</v>
      </c>
      <c r="L2719" s="444">
        <f t="shared" ca="1" si="134"/>
        <v>-28963615498.122555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-28963615498.122555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-120681731.24217731</v>
      </c>
      <c r="L2720" s="444">
        <f t="shared" ca="1" si="134"/>
        <v>-29084297229.364731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-29084297229.364731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-121184571.7890197</v>
      </c>
      <c r="L2721" s="444">
        <f t="shared" ca="1" si="134"/>
        <v>-29205481801.153751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-29205481801.153751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-121689507.50480729</v>
      </c>
      <c r="L2722" s="444">
        <f t="shared" ca="1" si="134"/>
        <v>-29327171308.658558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-29327171308.658558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-122196547.11941065</v>
      </c>
      <c r="L2723" s="444">
        <f t="shared" ca="1" si="134"/>
        <v>-29449367855.777969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-29449367855.777969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-122705699.39907487</v>
      </c>
      <c r="L2724" s="444">
        <f t="shared" ca="1" si="134"/>
        <v>-29572073555.177044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-29572073555.177044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-123216973.14657101</v>
      </c>
      <c r="L2725" s="444">
        <f t="shared" ca="1" si="134"/>
        <v>-29695290528.323616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-29695290528.323616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-123730377.20134838</v>
      </c>
      <c r="L2726" s="444">
        <f t="shared" ca="1" si="134"/>
        <v>-29819020905.524963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-29819020905.524963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-124245920.43968733</v>
      </c>
      <c r="L2727" s="444">
        <f t="shared" ca="1" si="134"/>
        <v>-29943266825.964649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-29943266825.964649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-124763611.77485271</v>
      </c>
      <c r="L2728" s="444">
        <f t="shared" ca="1" si="134"/>
        <v>-30068030437.739502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-30068030437.739502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-125283460.1572479</v>
      </c>
      <c r="L2729" s="444">
        <f t="shared" ca="1" si="134"/>
        <v>-30193313897.896751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-30193313897.896751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-125805474.57456978</v>
      </c>
      <c r="L2730" s="444">
        <f t="shared" ca="1" si="134"/>
        <v>-30319119372.471321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-30319119372.471321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-126329664.05196384</v>
      </c>
      <c r="L2731" s="444">
        <f t="shared" ca="1" si="134"/>
        <v>-30445449036.523285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-30445449036.523285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-126856037.65218036</v>
      </c>
      <c r="L2732" s="444">
        <f t="shared" ca="1" si="134"/>
        <v>-30572305074.175465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-30572305074.175465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-127384604.4757311</v>
      </c>
      <c r="L2733" s="444">
        <f t="shared" ca="1" si="134"/>
        <v>-30699689678.651196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-30699689678.651196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-127915373.66104667</v>
      </c>
      <c r="L2734" s="444">
        <f t="shared" ca="1" si="134"/>
        <v>-30827605052.312241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-30827605052.312241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-128448354.38463433</v>
      </c>
      <c r="L2735" s="444">
        <f t="shared" ca="1" si="134"/>
        <v>-30956053406.696877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-30956053406.696877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-128983555.86123699</v>
      </c>
      <c r="L2736" s="444">
        <f t="shared" ca="1" si="134"/>
        <v>-31085036962.558113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-31085036962.558113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-129520987.34399213</v>
      </c>
      <c r="L2737" s="444">
        <f t="shared" ca="1" si="134"/>
        <v>-31214557949.902103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-31214557949.902103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-130060658.1245921</v>
      </c>
      <c r="L2738" s="444">
        <f t="shared" ca="1" si="134"/>
        <v>-31344618608.026695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-31344618608.026695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-130602577.53344458</v>
      </c>
      <c r="L2739" s="444">
        <f t="shared" ca="1" si="134"/>
        <v>-31475221185.560139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-31475221185.560139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-131146754.93983389</v>
      </c>
      <c r="L2740" s="444">
        <f t="shared" ca="1" si="134"/>
        <v>-31606367940.499973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-31606367940.499973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-131693199.75208323</v>
      </c>
      <c r="L2741" s="444">
        <f t="shared" ca="1" si="134"/>
        <v>-31738061140.252056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-31738061140.252056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-132241921.41771692</v>
      </c>
      <c r="L2742" s="444">
        <f t="shared" ca="1" si="134"/>
        <v>-31870303061.669773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-31870303061.669773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-132792929.42362405</v>
      </c>
      <c r="L2743" s="444">
        <f t="shared" ca="1" si="134"/>
        <v>-32003095991.093399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-32003095991.093399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-133346233.29622251</v>
      </c>
      <c r="L2744" s="444">
        <f t="shared" ca="1" si="134"/>
        <v>-32136442224.389622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-32136442224.389622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-133901842.60162342</v>
      </c>
      <c r="L2745" s="444">
        <f t="shared" ca="1" si="134"/>
        <v>-32270344066.991245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-32270344066.991245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-134459766.94579685</v>
      </c>
      <c r="L2746" s="444">
        <f t="shared" ca="1" si="134"/>
        <v>-32404803833.937042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-32404803833.937042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-135020015.97473767</v>
      </c>
      <c r="L2747" s="444">
        <f t="shared" ca="1" si="134"/>
        <v>-32539823849.911781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-32539823849.911781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-135582599.37463242</v>
      </c>
      <c r="L2748" s="444">
        <f t="shared" ca="1" si="134"/>
        <v>-32675406449.286415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-32675406449.286415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-136147526.87202674</v>
      </c>
      <c r="L2749" s="444">
        <f t="shared" ca="1" si="134"/>
        <v>-32811553976.158443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-32811553976.158443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-136714808.2339935</v>
      </c>
      <c r="L2750" s="444">
        <f t="shared" ca="1" si="134"/>
        <v>-32948268784.392437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-32948268784.392437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-137284453.26830181</v>
      </c>
      <c r="L2751" s="444">
        <f t="shared" ca="1" si="134"/>
        <v>-33085553237.66074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-33085553237.66074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-137856471.82358643</v>
      </c>
      <c r="L2752" s="444">
        <f t="shared" ca="1" si="134"/>
        <v>-33223409709.484325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-33223409709.484325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-138430873.78951803</v>
      </c>
      <c r="L2753" s="444">
        <f t="shared" ca="1" si="134"/>
        <v>-33361840583.273842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-33361840583.273842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-139007669.09697434</v>
      </c>
      <c r="L2754" s="444">
        <f t="shared" ca="1" si="134"/>
        <v>-33500848252.370815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-33500848252.370815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-139586867.71821174</v>
      </c>
      <c r="L2755" s="444">
        <f t="shared" ca="1" si="134"/>
        <v>-33640435120.089027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-33640435120.089027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-140168479.66703761</v>
      </c>
      <c r="L2756" s="444">
        <f t="shared" ca="1" si="134"/>
        <v>-33780603599.756065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-33780603599.756065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-140752514.99898359</v>
      </c>
      <c r="L2757" s="444">
        <f t="shared" ca="1" si="134"/>
        <v>-33921356114.755051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-33921356114.755051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-141338983.81147939</v>
      </c>
      <c r="L2758" s="444">
        <f t="shared" ca="1" si="134"/>
        <v>-34062695098.566528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-34062695098.566528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-141927896.2440272</v>
      </c>
      <c r="L2759" s="444">
        <f t="shared" ca="1" si="134"/>
        <v>-34204622994.810555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-34204622994.810555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-142519262.47837728</v>
      </c>
      <c r="L2760" s="444">
        <f t="shared" ca="1" si="134"/>
        <v>-34347142257.288933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-34347142257.288933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-143113092.73870388</v>
      </c>
      <c r="L2761" s="444">
        <f t="shared" ca="1" si="134"/>
        <v>-34490255350.027634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-34490255350.027634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-143709397.29178181</v>
      </c>
      <c r="L2762" s="444">
        <f t="shared" ca="1" si="134"/>
        <v>-34633964747.319412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-34633964747.319412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-144308186.44716421</v>
      </c>
      <c r="L2763" s="444">
        <f t="shared" ca="1" si="134"/>
        <v>-34778272933.766579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-34778272933.766579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-144909470.55736074</v>
      </c>
      <c r="L2764" s="444">
        <f t="shared" ca="1" si="134"/>
        <v>-34923182404.323936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-34923182404.323936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-145513260.0180164</v>
      </c>
      <c r="L2765" s="444">
        <f t="shared" ca="1" si="134"/>
        <v>-35068695664.341949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-35068695664.341949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-146119565.26809144</v>
      </c>
      <c r="L2766" s="444">
        <f t="shared" ca="1" si="134"/>
        <v>-35214815229.610039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-35214815229.610039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-146728396.79004183</v>
      </c>
      <c r="L2767" s="444">
        <f t="shared" ca="1" si="134"/>
        <v>-35361543626.400078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-35361543626.400078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-147339765.11000031</v>
      </c>
      <c r="L2768" s="444">
        <f t="shared" ca="1" si="134"/>
        <v>-35508883391.510078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-35508883391.510078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-147953680.79795867</v>
      </c>
      <c r="L2769" s="444">
        <f t="shared" ca="1" si="134"/>
        <v>-35656837072.308037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-35656837072.308037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-148570154.46795017</v>
      </c>
      <c r="L2770" s="444">
        <f t="shared" ca="1" si="134"/>
        <v>-35805407226.775986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-35805407226.775986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-149189196.77823326</v>
      </c>
      <c r="L2771" s="444">
        <f t="shared" ca="1" si="134"/>
        <v>-35954596423.554222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-35954596423.554222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-149810818.43147594</v>
      </c>
      <c r="L2772" s="444">
        <f t="shared" ca="1" si="134"/>
        <v>-36104407241.985695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-36104407241.985695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-150435030.17494041</v>
      </c>
      <c r="L2773" s="444">
        <f t="shared" ca="1" si="134"/>
        <v>-36254842272.160637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-36254842272.160637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-151061842.80066931</v>
      </c>
      <c r="L2774" s="444">
        <f t="shared" ca="1" si="134"/>
        <v>-36405904114.961304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-36405904114.961304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-151691267.14567208</v>
      </c>
      <c r="L2775" s="444">
        <f t="shared" ca="1" si="134"/>
        <v>-36557595382.106979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-36557595382.106979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-152323314.09211242</v>
      </c>
      <c r="L2776" s="444">
        <f t="shared" ca="1" si="134"/>
        <v>-36709918696.199089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-36709918696.199089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-152957994.56749621</v>
      </c>
      <c r="L2777" s="444">
        <f t="shared" ca="1" si="134"/>
        <v>-36862876690.766586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-36862876690.766586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-153595319.54486078</v>
      </c>
      <c r="L2778" s="444">
        <f t="shared" ca="1" si="134"/>
        <v>-37016472010.311447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-37016472010.311447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-154235300.04296437</v>
      </c>
      <c r="L2779" s="444">
        <f t="shared" ca="1" si="134"/>
        <v>-37170707310.354408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-37170707310.354408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-154877947.12647671</v>
      </c>
      <c r="L2780" s="444">
        <f t="shared" ca="1" si="134"/>
        <v>-37325585257.480888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-37325585257.480888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-155523271.90617037</v>
      </c>
      <c r="L2781" s="444">
        <f t="shared" ca="1" si="134"/>
        <v>-37481108529.387062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-37481108529.387062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-156171285.53911275</v>
      </c>
      <c r="L2782" s="444">
        <f t="shared" ca="1" si="134"/>
        <v>-37637279814.926178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-37637279814.926178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-156821999.22885907</v>
      </c>
      <c r="L2783" s="444">
        <f t="shared" ca="1" si="134"/>
        <v>-37794101814.155037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-37794101814.155037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-157475424.22564599</v>
      </c>
      <c r="L2784" s="444">
        <f t="shared" ca="1" si="134"/>
        <v>-37951577238.380684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-37951577238.380684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-158131571.82658619</v>
      </c>
      <c r="L2785" s="444">
        <f t="shared" ca="1" si="134"/>
        <v>-38109708810.207268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-38109708810.207268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-158790453.37586361</v>
      </c>
      <c r="L2786" s="444">
        <f t="shared" ca="1" si="134"/>
        <v>-38268499263.58313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-38268499263.58313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-159452080.26492971</v>
      </c>
      <c r="L2787" s="444">
        <f t="shared" ca="1" si="134"/>
        <v>-38427951343.848061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-38427951343.848061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-160116463.93270025</v>
      </c>
      <c r="L2788" s="444">
        <f t="shared" ca="1" si="134"/>
        <v>-38588067807.780762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-38588067807.780762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-160783615.86575317</v>
      </c>
      <c r="L2789" s="444">
        <f t="shared" ca="1" si="134"/>
        <v>-38748851423.646515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-38748851423.646515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-161453547.59852713</v>
      </c>
      <c r="L2790" s="444">
        <f t="shared" ca="1" si="134"/>
        <v>-38910304971.245041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-38910304971.245041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-162126270.713521</v>
      </c>
      <c r="L2791" s="444">
        <f t="shared" ca="1" si="134"/>
        <v>-39072431241.958565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-39072431241.958565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-162801796.84149402</v>
      </c>
      <c r="L2792" s="444">
        <f t="shared" ca="1" si="134"/>
        <v>-39235233038.800056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-39235233038.800056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-163480137.6616669</v>
      </c>
      <c r="L2793" s="444">
        <f t="shared" ca="1" si="134"/>
        <v>-39398713176.461723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-39398713176.461723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-164161304.90192384</v>
      </c>
      <c r="L2794" s="444">
        <f t="shared" ca="1" si="134"/>
        <v>-39562874481.363647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-39562874481.363647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-164845310.33901519</v>
      </c>
      <c r="L2795" s="444">
        <f t="shared" ca="1" si="134"/>
        <v>-39727719791.70266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-39727719791.70266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-165532165.79876107</v>
      </c>
      <c r="L2796" s="444">
        <f t="shared" ca="1" si="134"/>
        <v>-39893251957.501419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-39893251957.501419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-166221883.1562559</v>
      </c>
      <c r="L2797" s="444">
        <f t="shared" ca="1" si="134"/>
        <v>-40059473840.657677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-40059473840.657677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-166914474.33607364</v>
      </c>
      <c r="L2798" s="444">
        <f t="shared" ca="1" si="134"/>
        <v>-40226388314.993752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-40226388314.993752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-167609951.31247395</v>
      </c>
      <c r="L2799" s="444">
        <f t="shared" ca="1" si="134"/>
        <v>-40393998266.306229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-40393998266.306229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-168308326.10960928</v>
      </c>
      <c r="L2800" s="444">
        <f t="shared" ca="1" si="134"/>
        <v>-40562306592.41584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-40562306592.41584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-169009610.80173266</v>
      </c>
      <c r="L2801" s="444">
        <f t="shared" ca="1" si="134"/>
        <v>-40731316203.217575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-40731316203.217575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-169713817.51340657</v>
      </c>
      <c r="L2802" s="444">
        <f t="shared" ca="1" si="134"/>
        <v>-40901030020.73098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-40901030020.73098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-170420958.41971242</v>
      </c>
      <c r="L2803" s="444">
        <f t="shared" ca="1" si="134"/>
        <v>-41071450979.150696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-41071450979.150696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-171131045.74646124</v>
      </c>
      <c r="L2804" s="444">
        <f t="shared" ca="1" si="134"/>
        <v>-41242582024.897156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-41242582024.897156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-171844091.77040482</v>
      </c>
      <c r="L2805" s="444">
        <f t="shared" ca="1" si="134"/>
        <v>-41414426116.667557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-41414426116.667557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-172560108.81944814</v>
      </c>
      <c r="L2806" s="444">
        <f t="shared" ca="1" si="134"/>
        <v>-41586986225.487007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-41586986225.487007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-173279109.27286252</v>
      </c>
      <c r="L2807" s="444">
        <f t="shared" ca="1" si="134"/>
        <v>-41760265334.759872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-41760265334.759872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-174001105.56149948</v>
      </c>
      <c r="L2808" s="444">
        <f t="shared" ca="1" si="134"/>
        <v>-41934266440.321373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-41934266440.321373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-174726110.1680057</v>
      </c>
      <c r="L2809" s="444">
        <f t="shared" ca="1" si="134"/>
        <v>-42108992550.48938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-42108992550.48938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-175454135.62703907</v>
      </c>
      <c r="L2810" s="444">
        <f t="shared" ca="1" si="134"/>
        <v>-42284446686.116417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-42284446686.116417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-176185194.52548507</v>
      </c>
      <c r="L2811" s="444">
        <f t="shared" ca="1" si="134"/>
        <v>-42460631880.641899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-42460631880.641899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-176919299.50267458</v>
      </c>
      <c r="L2812" s="444">
        <f t="shared" ca="1" si="134"/>
        <v>-42637551180.144577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-42637551180.144577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-177656463.25060239</v>
      </c>
      <c r="L2813" s="444">
        <f t="shared" ref="L2813:L3067" ca="1" si="139">I2813-J2813+K2813</f>
        <v>-42815207643.39518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-42815207643.39518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-178396698.51414657</v>
      </c>
      <c r="L2814" s="444">
        <f t="shared" ca="1" si="139"/>
        <v>-42993604341.909325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-42993604341.909325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-179140018.09128886</v>
      </c>
      <c r="L2815" s="444">
        <f t="shared" ca="1" si="139"/>
        <v>-43172744360.00061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-43172744360.00061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-179886434.83333588</v>
      </c>
      <c r="L2816" s="444">
        <f t="shared" ca="1" si="139"/>
        <v>-43352630794.833946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-43352630794.833946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-180635961.64514145</v>
      </c>
      <c r="L2817" s="444">
        <f t="shared" ca="1" si="139"/>
        <v>-43533266756.479088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-43533266756.479088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-181388611.48532954</v>
      </c>
      <c r="L2818" s="444">
        <f t="shared" ca="1" si="139"/>
        <v>-43714655367.964417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-43714655367.964417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-182144397.36651841</v>
      </c>
      <c r="L2819" s="444">
        <f t="shared" ca="1" si="139"/>
        <v>-43896799765.330933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-43896799765.330933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-182903332.35554555</v>
      </c>
      <c r="L2820" s="444">
        <f t="shared" ca="1" si="139"/>
        <v>-44079703097.686478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-44079703097.686478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-183665429.57369366</v>
      </c>
      <c r="L2821" s="444">
        <f t="shared" ca="1" si="139"/>
        <v>-44263368527.26017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-44263368527.26017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-184430702.19691738</v>
      </c>
      <c r="L2822" s="444">
        <f t="shared" ca="1" si="139"/>
        <v>-44447799229.457085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-44447799229.457085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-185199163.4560712</v>
      </c>
      <c r="L2823" s="444">
        <f t="shared" ca="1" si="139"/>
        <v>-44632998392.913155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-44632998392.913155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-185970826.63713813</v>
      </c>
      <c r="L2824" s="444">
        <f t="shared" ca="1" si="139"/>
        <v>-44818969219.550293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-44818969219.550293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-186745705.08145955</v>
      </c>
      <c r="L2825" s="444">
        <f t="shared" ca="1" si="139"/>
        <v>-45005714924.631752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-45005714924.631752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-187523812.18596563</v>
      </c>
      <c r="L2826" s="444">
        <f t="shared" ca="1" si="139"/>
        <v>-45193238736.817719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-45193238736.817719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-188305161.40340716</v>
      </c>
      <c r="L2827" s="444">
        <f t="shared" ca="1" si="139"/>
        <v>-45381543898.221123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-45381543898.221123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-189089766.24258801</v>
      </c>
      <c r="L2828" s="444">
        <f t="shared" ca="1" si="139"/>
        <v>-45570633664.463707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-45570633664.463707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-189877640.26859877</v>
      </c>
      <c r="L2829" s="444">
        <f t="shared" ca="1" si="139"/>
        <v>-45760511304.732307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-45760511304.732307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-190668797.10305128</v>
      </c>
      <c r="L2830" s="444">
        <f t="shared" ca="1" si="139"/>
        <v>-45951180101.835358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-45951180101.835358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-191463250.42431399</v>
      </c>
      <c r="L2831" s="444">
        <f t="shared" ca="1" si="139"/>
        <v>-46142643352.259674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-46142643352.259674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-192261013.96774864</v>
      </c>
      <c r="L2832" s="444">
        <f t="shared" ca="1" si="139"/>
        <v>-46334904366.227425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-46334904366.227425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-193062101.5259476</v>
      </c>
      <c r="L2833" s="444">
        <f t="shared" ca="1" si="139"/>
        <v>-46527966467.753372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-46527966467.753372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-193866526.94897237</v>
      </c>
      <c r="L2834" s="444">
        <f t="shared" ca="1" si="139"/>
        <v>-46721832994.702347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-46721832994.702347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-194674304.14459312</v>
      </c>
      <c r="L2835" s="444">
        <f t="shared" ca="1" si="139"/>
        <v>-46916507298.846939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-46916507298.846939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-195485447.07852891</v>
      </c>
      <c r="L2836" s="444">
        <f t="shared" ca="1" si="139"/>
        <v>-47111992745.925468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-47111992745.925468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-196299969.77468944</v>
      </c>
      <c r="L2837" s="444">
        <f t="shared" ca="1" si="139"/>
        <v>-47308292715.700157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-47308292715.700157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-197117886.31541732</v>
      </c>
      <c r="L2838" s="444">
        <f t="shared" ca="1" si="139"/>
        <v>-47505410602.015572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-47505410602.015572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-197939210.84173155</v>
      </c>
      <c r="L2839" s="444">
        <f t="shared" ca="1" si="139"/>
        <v>-47703349812.8573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-47703349812.8573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-198763957.55357209</v>
      </c>
      <c r="L2840" s="444">
        <f t="shared" ca="1" si="139"/>
        <v>-47902113770.410873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-47902113770.410873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-199592140.71004531</v>
      </c>
      <c r="L2841" s="444">
        <f t="shared" ca="1" si="139"/>
        <v>-48101705911.120918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-48101705911.120918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-200423774.6296705</v>
      </c>
      <c r="L2842" s="444">
        <f t="shared" ca="1" si="139"/>
        <v>-48302129685.750587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-48302129685.750587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-201258873.69062746</v>
      </c>
      <c r="L2843" s="444">
        <f t="shared" ca="1" si="139"/>
        <v>-48503388559.441216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-48503388559.441216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-202097452.33100507</v>
      </c>
      <c r="L2844" s="444">
        <f t="shared" ca="1" si="139"/>
        <v>-48705486011.772217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-48705486011.772217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-202939525.0490509</v>
      </c>
      <c r="L2845" s="444">
        <f t="shared" ca="1" si="139"/>
        <v>-48908425536.821266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-48908425536.821266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-203785106.40342194</v>
      </c>
      <c r="L2846" s="444">
        <f t="shared" ca="1" si="139"/>
        <v>-49112210643.224686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-49112210643.224686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-204634211.0134362</v>
      </c>
      <c r="L2847" s="444">
        <f t="shared" ca="1" si="139"/>
        <v>-49316844854.238121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-49316844854.238121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-205486853.55932552</v>
      </c>
      <c r="L2848" s="444">
        <f t="shared" ca="1" si="139"/>
        <v>-49522331707.797447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-49522331707.797447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-206343048.78248936</v>
      </c>
      <c r="L2849" s="444">
        <f t="shared" ca="1" si="139"/>
        <v>-49728674756.579933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-49728674756.579933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-207202811.48574972</v>
      </c>
      <c r="L2850" s="444">
        <f t="shared" ca="1" si="139"/>
        <v>-49935877568.065681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-49935877568.065681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-208066156.53360701</v>
      </c>
      <c r="L2851" s="444">
        <f t="shared" ca="1" si="139"/>
        <v>-50143943724.599289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-50143943724.599289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-208933098.85249704</v>
      </c>
      <c r="L2852" s="444">
        <f t="shared" ca="1" si="139"/>
        <v>-50352876823.451782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-50352876823.451782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-209803653.43104908</v>
      </c>
      <c r="L2853" s="444">
        <f t="shared" ca="1" si="139"/>
        <v>-50562680476.882828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-50562680476.882828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-210677835.3203451</v>
      </c>
      <c r="L2854" s="444">
        <f t="shared" ca="1" si="139"/>
        <v>-50773358312.203171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-50773358312.203171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-211555659.63417989</v>
      </c>
      <c r="L2855" s="444">
        <f t="shared" ca="1" si="139"/>
        <v>-50984913971.837349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-50984913971.837349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-212437141.54932228</v>
      </c>
      <c r="L2856" s="444">
        <f t="shared" ca="1" si="139"/>
        <v>-51197351113.386673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-51197351113.386673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-213322296.30577779</v>
      </c>
      <c r="L2857" s="444">
        <f t="shared" ca="1" si="139"/>
        <v>-51410673409.692451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-51410673409.692451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-214211139.20705187</v>
      </c>
      <c r="L2858" s="444">
        <f t="shared" ca="1" si="139"/>
        <v>-51624884548.899506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-51624884548.899506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-215103685.62041461</v>
      </c>
      <c r="L2859" s="444">
        <f t="shared" ca="1" si="139"/>
        <v>-51839988234.51992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-51839988234.51992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-215999950.97716632</v>
      </c>
      <c r="L2860" s="444">
        <f t="shared" ca="1" si="139"/>
        <v>-52055988185.497086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-52055988185.497086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-216899950.77290452</v>
      </c>
      <c r="L2861" s="444">
        <f t="shared" ca="1" si="139"/>
        <v>-52272888136.269989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-52272888136.269989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-217803700.56779161</v>
      </c>
      <c r="L2862" s="444">
        <f t="shared" ca="1" si="139"/>
        <v>-52490691836.837784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-52490691836.837784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-218711215.9868241</v>
      </c>
      <c r="L2863" s="444">
        <f t="shared" ca="1" si="139"/>
        <v>-52709403052.824608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-52709403052.824608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-219622512.72010252</v>
      </c>
      <c r="L2864" s="444">
        <f t="shared" ca="1" si="139"/>
        <v>-52929025565.544708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-52929025565.544708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-220537606.52310294</v>
      </c>
      <c r="L2865" s="444">
        <f t="shared" ca="1" si="139"/>
        <v>-53149563172.06781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-53149563172.06781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-221456513.21694919</v>
      </c>
      <c r="L2866" s="444">
        <f t="shared" ca="1" si="139"/>
        <v>-53371019685.28476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-53371019685.28476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-222379248.68868649</v>
      </c>
      <c r="L2867" s="444">
        <f t="shared" ca="1" si="139"/>
        <v>-53593398933.97345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-53593398933.97345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-223305828.89155599</v>
      </c>
      <c r="L2868" s="444">
        <f t="shared" ca="1" si="139"/>
        <v>-53816704762.865005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-53816704762.865005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-224236269.84527087</v>
      </c>
      <c r="L2869" s="444">
        <f t="shared" ca="1" si="139"/>
        <v>-54040941032.710274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-54040941032.710274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-225170587.63629282</v>
      </c>
      <c r="L2870" s="444">
        <f t="shared" ca="1" si="139"/>
        <v>-54266111620.346565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-54266111620.346565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-226108798.4181107</v>
      </c>
      <c r="L2871" s="444">
        <f t="shared" ca="1" si="139"/>
        <v>-54492220418.764679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-54492220418.764679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-227050918.41151947</v>
      </c>
      <c r="L2872" s="444">
        <f t="shared" ca="1" si="139"/>
        <v>-54719271337.176201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-54719271337.176201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-227996963.90490079</v>
      </c>
      <c r="L2873" s="444">
        <f t="shared" ca="1" si="139"/>
        <v>-54947268301.0811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-54947268301.0811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-228946951.25450459</v>
      </c>
      <c r="L2874" s="444">
        <f t="shared" ca="1" si="139"/>
        <v>-55176215252.335602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-55176215252.335602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-229900896.88473165</v>
      </c>
      <c r="L2875" s="444">
        <f t="shared" ca="1" si="139"/>
        <v>-55406116149.220337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-55406116149.220337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-230858817.28841805</v>
      </c>
      <c r="L2876" s="444">
        <f t="shared" ca="1" si="139"/>
        <v>-55636974966.508759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-55636974966.508759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-231820729.02711982</v>
      </c>
      <c r="L2877" s="444">
        <f t="shared" ca="1" si="139"/>
        <v>-55868795695.535881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-55868795695.535881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-232786648.73139954</v>
      </c>
      <c r="L2878" s="444">
        <f t="shared" ca="1" si="139"/>
        <v>-56101582344.267281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-56101582344.267281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-233756593.10111368</v>
      </c>
      <c r="L2879" s="444">
        <f t="shared" ca="1" si="139"/>
        <v>-56335338937.368393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-56335338937.368393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-234730578.90570164</v>
      </c>
      <c r="L2880" s="444">
        <f t="shared" ca="1" si="139"/>
        <v>-56570069516.274094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-56570069516.274094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-235708622.9844754</v>
      </c>
      <c r="L2881" s="444">
        <f t="shared" ca="1" si="139"/>
        <v>-56805778139.258568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-56805778139.258568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-236690742.24691069</v>
      </c>
      <c r="L2882" s="444">
        <f t="shared" ca="1" si="139"/>
        <v>-57042468881.505478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-57042468881.505478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-237676953.67293948</v>
      </c>
      <c r="L2883" s="444">
        <f t="shared" ca="1" si="139"/>
        <v>-57280145835.178421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-57280145835.178421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-238667274.31324342</v>
      </c>
      <c r="L2884" s="444">
        <f t="shared" ca="1" si="139"/>
        <v>-57518813109.491661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-57518813109.491661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-239661721.28954855</v>
      </c>
      <c r="L2885" s="444">
        <f t="shared" ca="1" si="139"/>
        <v>-57758474830.781212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-57758474830.781212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-240660311.79492173</v>
      </c>
      <c r="L2886" s="444">
        <f t="shared" ca="1" si="139"/>
        <v>-57999135142.576134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-57999135142.576134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-241663063.09406722</v>
      </c>
      <c r="L2887" s="444">
        <f t="shared" ca="1" si="139"/>
        <v>-58240798205.670204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-58240798205.670204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-242669992.52362588</v>
      </c>
      <c r="L2888" s="444">
        <f t="shared" ca="1" si="139"/>
        <v>-58483468198.193832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-58483468198.193832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-243681117.49247426</v>
      </c>
      <c r="L2889" s="444">
        <f t="shared" ca="1" si="139"/>
        <v>-58727149315.68631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-58727149315.68631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-244696455.48202625</v>
      </c>
      <c r="L2890" s="444">
        <f t="shared" ca="1" si="139"/>
        <v>-58971845771.168335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-58971845771.168335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-245716024.04653472</v>
      </c>
      <c r="L2891" s="444">
        <f t="shared" ca="1" si="139"/>
        <v>-59217561795.214867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-59217561795.214867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-246739840.81339523</v>
      </c>
      <c r="L2892" s="444">
        <f t="shared" ca="1" si="139"/>
        <v>-59464301636.028259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-59464301636.028259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-247767923.4834511</v>
      </c>
      <c r="L2893" s="444">
        <f t="shared" ca="1" si="139"/>
        <v>-59712069559.511711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-59712069559.511711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-248800289.8312988</v>
      </c>
      <c r="L2894" s="444">
        <f t="shared" ca="1" si="139"/>
        <v>-59960869849.34301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-59960869849.34301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-249836957.70559588</v>
      </c>
      <c r="L2895" s="444">
        <f t="shared" ca="1" si="139"/>
        <v>-60210706807.048607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-60210706807.048607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-250877945.02936921</v>
      </c>
      <c r="L2896" s="444">
        <f t="shared" ca="1" si="139"/>
        <v>-60461584752.077972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-60461584752.077972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-251923269.80032489</v>
      </c>
      <c r="L2897" s="444">
        <f t="shared" ca="1" si="139"/>
        <v>-60713508021.878296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-60713508021.878296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-252972950.09115955</v>
      </c>
      <c r="L2898" s="444">
        <f t="shared" ca="1" si="139"/>
        <v>-60966480971.969452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-60966480971.969452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-254027004.04987276</v>
      </c>
      <c r="L2899" s="444">
        <f t="shared" ca="1" si="139"/>
        <v>-61220507976.019325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-61220507976.019325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-255085449.90008053</v>
      </c>
      <c r="L2900" s="444">
        <f t="shared" ca="1" si="139"/>
        <v>-61475593425.919403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-61475593425.919403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-256148305.94133082</v>
      </c>
      <c r="L2901" s="444">
        <f t="shared" ca="1" si="139"/>
        <v>-61731741731.860733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-61731741731.860733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-257215590.54941976</v>
      </c>
      <c r="L2902" s="444">
        <f t="shared" ca="1" si="139"/>
        <v>-61988957322.410156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-61988957322.410156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-258287322.17670897</v>
      </c>
      <c r="L2903" s="444">
        <f t="shared" ca="1" si="139"/>
        <v>-62247244644.586868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-62247244644.586868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-259363519.35244527</v>
      </c>
      <c r="L2904" s="444">
        <f t="shared" ca="1" si="139"/>
        <v>-62506608163.939316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-62506608163.939316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-260444200.68308046</v>
      </c>
      <c r="L2905" s="444">
        <f t="shared" ca="1" si="139"/>
        <v>-62767052364.622398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-62767052364.622398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-261529384.8525933</v>
      </c>
      <c r="L2906" s="444">
        <f t="shared" ca="1" si="139"/>
        <v>-63028581749.474991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-63028581749.474991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-262619090.62281245</v>
      </c>
      <c r="L2907" s="444">
        <f t="shared" ca="1" si="139"/>
        <v>-63291200840.097801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-63291200840.097801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-263713336.8337408</v>
      </c>
      <c r="L2908" s="444">
        <f t="shared" ca="1" si="139"/>
        <v>-63554914176.931541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-63554914176.931541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-264812142.40388143</v>
      </c>
      <c r="L2909" s="444">
        <f t="shared" ca="1" si="139"/>
        <v>-63819726319.335426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-63819726319.335426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-265915526.33056426</v>
      </c>
      <c r="L2910" s="444">
        <f t="shared" ca="1" si="139"/>
        <v>-64085641845.665993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-64085641845.665993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-267023507.69027492</v>
      </c>
      <c r="L2911" s="444">
        <f t="shared" ca="1" si="139"/>
        <v>-64352665353.35627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-64352665353.35627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-268136105.63898447</v>
      </c>
      <c r="L2912" s="444">
        <f t="shared" ca="1" si="139"/>
        <v>-64620801458.995255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-64620801458.995255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-269253339.41248024</v>
      </c>
      <c r="L2913" s="444">
        <f t="shared" ca="1" si="139"/>
        <v>-64890054798.407738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-64890054798.407738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-270375228.3266989</v>
      </c>
      <c r="L2914" s="444">
        <f t="shared" ca="1" si="139"/>
        <v>-65160430026.734436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-65160430026.734436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-271501791.7780602</v>
      </c>
      <c r="L2915" s="444">
        <f t="shared" ca="1" si="139"/>
        <v>-65431931818.512497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-65431931818.512497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-272633049.24380207</v>
      </c>
      <c r="L2916" s="444">
        <f t="shared" ca="1" si="139"/>
        <v>-65704564867.756302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-65704564867.756302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-273769020.28231794</v>
      </c>
      <c r="L2917" s="444">
        <f t="shared" ca="1" si="139"/>
        <v>-65978333888.03862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-65978333888.03862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-274909724.53349429</v>
      </c>
      <c r="L2918" s="444">
        <f t="shared" ca="1" si="139"/>
        <v>-66253243612.572113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-66253243612.572113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-276055181.71905053</v>
      </c>
      <c r="L2919" s="444">
        <f t="shared" ca="1" si="139"/>
        <v>-66529298794.291161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-66529298794.291161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-277205411.64287984</v>
      </c>
      <c r="L2920" s="444">
        <f t="shared" ca="1" si="139"/>
        <v>-66806504205.934044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-66806504205.934044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-278360434.19139183</v>
      </c>
      <c r="L2921" s="444">
        <f t="shared" ca="1" si="139"/>
        <v>-67084864640.125435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-67084864640.125435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-279520269.33385599</v>
      </c>
      <c r="L2922" s="444">
        <f t="shared" ca="1" si="139"/>
        <v>-67364384909.45929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-67364384909.45929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-280684937.12274706</v>
      </c>
      <c r="L2923" s="444">
        <f t="shared" ca="1" si="139"/>
        <v>-67645069846.582039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-67645069846.582039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-281854457.6940918</v>
      </c>
      <c r="L2924" s="444">
        <f t="shared" ca="1" si="139"/>
        <v>-67926924304.276131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-67926924304.276131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-283028851.2678172</v>
      </c>
      <c r="L2925" s="444">
        <f t="shared" ca="1" si="139"/>
        <v>-68209953155.543945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-68209953155.543945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-284208138.14809978</v>
      </c>
      <c r="L2926" s="444">
        <f t="shared" ca="1" si="139"/>
        <v>-68494161293.692047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-68494161293.692047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-285392338.72371686</v>
      </c>
      <c r="L2927" s="444">
        <f t="shared" ca="1" si="139"/>
        <v>-68779553632.415771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-68779553632.415771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-286581473.46839905</v>
      </c>
      <c r="L2928" s="444">
        <f t="shared" ca="1" si="139"/>
        <v>-69066135105.884171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-69066135105.884171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-287775562.94118404</v>
      </c>
      <c r="L2929" s="444">
        <f t="shared" ca="1" si="139"/>
        <v>-69353910668.825348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-69353910668.825348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-288974627.78677225</v>
      </c>
      <c r="L2930" s="444">
        <f t="shared" ca="1" si="139"/>
        <v>-69642885296.612122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-69642885296.612122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-290178688.73588383</v>
      </c>
      <c r="L2931" s="444">
        <f t="shared" ca="1" si="139"/>
        <v>-69933063985.348007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-69933063985.348007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-291387766.60561669</v>
      </c>
      <c r="L2932" s="444">
        <f t="shared" ca="1" si="139"/>
        <v>-70224451751.953629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-70224451751.953629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-292601882.29980677</v>
      </c>
      <c r="L2933" s="444">
        <f t="shared" ca="1" si="139"/>
        <v>-70517053634.253433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-70517053634.253433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-293821056.80938929</v>
      </c>
      <c r="L2934" s="444">
        <f t="shared" ca="1" si="139"/>
        <v>-70810874691.06282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-70810874691.06282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-295045311.21276176</v>
      </c>
      <c r="L2935" s="444">
        <f t="shared" ca="1" si="139"/>
        <v>-71105920002.275589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-71105920002.275589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-296274666.6761483</v>
      </c>
      <c r="L2936" s="444">
        <f t="shared" ca="1" si="139"/>
        <v>-71402194668.951736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-71402194668.951736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-297509144.45396554</v>
      </c>
      <c r="L2937" s="444">
        <f t="shared" ca="1" si="139"/>
        <v>-71699703813.405701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-71699703813.405701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-298748765.88919044</v>
      </c>
      <c r="L2938" s="444">
        <f t="shared" ca="1" si="139"/>
        <v>-71998452579.294891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-71998452579.294891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-299993552.41372871</v>
      </c>
      <c r="L2939" s="444">
        <f t="shared" ca="1" si="139"/>
        <v>-72298446131.708618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-72298446131.708618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-301243525.54878592</v>
      </c>
      <c r="L2940" s="444">
        <f t="shared" ca="1" si="139"/>
        <v>-72599689657.257401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-72599689657.257401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-302498706.90523916</v>
      </c>
      <c r="L2941" s="444">
        <f t="shared" ca="1" si="139"/>
        <v>-72902188364.162643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-72902188364.162643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-303759118.18401098</v>
      </c>
      <c r="L2942" s="444">
        <f t="shared" ca="1" si="139"/>
        <v>-73205947482.346649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-73205947482.346649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-305024781.17644435</v>
      </c>
      <c r="L2943" s="444">
        <f t="shared" ca="1" si="139"/>
        <v>-73510972263.523087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-73510972263.523087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-306295717.76467955</v>
      </c>
      <c r="L2944" s="444">
        <f t="shared" ca="1" si="139"/>
        <v>-73817267981.287766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-73817267981.287766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-307571949.92203236</v>
      </c>
      <c r="L2945" s="444">
        <f t="shared" ca="1" si="139"/>
        <v>-74124839931.209793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-74124839931.209793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-308853499.71337414</v>
      </c>
      <c r="L2946" s="444">
        <f t="shared" ca="1" si="139"/>
        <v>-74433693430.923172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-74433693430.923172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-310140389.29551321</v>
      </c>
      <c r="L2947" s="444">
        <f t="shared" ca="1" si="139"/>
        <v>-74743833820.218689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-74743833820.218689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-311432640.91757786</v>
      </c>
      <c r="L2948" s="444">
        <f t="shared" ca="1" si="139"/>
        <v>-75055266461.136261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-75055266461.136261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-312730276.92140108</v>
      </c>
      <c r="L2949" s="444">
        <f t="shared" ca="1" si="139"/>
        <v>-75367996738.057663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-75367996738.057663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-314033319.74190694</v>
      </c>
      <c r="L2950" s="444">
        <f t="shared" ca="1" si="139"/>
        <v>-75682030057.799576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-75682030057.799576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-315341791.90749824</v>
      </c>
      <c r="L2951" s="444">
        <f t="shared" ca="1" si="139"/>
        <v>-75997371849.707077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-75997371849.707077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-316655716.04044616</v>
      </c>
      <c r="L2952" s="444">
        <f t="shared" ca="1" si="139"/>
        <v>-76314027565.747528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-76314027565.747528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-317975114.85728139</v>
      </c>
      <c r="L2953" s="444">
        <f t="shared" ca="1" si="139"/>
        <v>-76632002680.604813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-76632002680.604813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-319300011.16918671</v>
      </c>
      <c r="L2954" s="444">
        <f t="shared" ca="1" si="139"/>
        <v>-76951302691.774002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-76951302691.774002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-320630427.88239169</v>
      </c>
      <c r="L2955" s="444">
        <f t="shared" ca="1" si="139"/>
        <v>-77271933119.656387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-77271933119.656387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-321966387.9985683</v>
      </c>
      <c r="L2956" s="444">
        <f t="shared" ca="1" si="139"/>
        <v>-77593899507.654953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-77593899507.654953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-323307914.61522895</v>
      </c>
      <c r="L2957" s="444">
        <f t="shared" ca="1" si="139"/>
        <v>-77917207422.270187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-77917207422.270187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-324655030.92612576</v>
      </c>
      <c r="L2958" s="444">
        <f t="shared" ca="1" si="139"/>
        <v>-78241862453.19632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-78241862453.19632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-326007760.22165132</v>
      </c>
      <c r="L2959" s="444">
        <f t="shared" ca="1" si="139"/>
        <v>-78567870213.417969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-78567870213.417969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-327366125.88924152</v>
      </c>
      <c r="L2960" s="444">
        <f t="shared" ca="1" si="139"/>
        <v>-78895236339.307205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-78895236339.307205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-328730151.41378003</v>
      </c>
      <c r="L2961" s="444">
        <f t="shared" ca="1" si="139"/>
        <v>-79223966490.720978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-79223966490.720978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-330099860.37800407</v>
      </c>
      <c r="L2962" s="444">
        <f t="shared" ca="1" si="139"/>
        <v>-79554066351.098984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-79554066351.098984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-331475276.46291244</v>
      </c>
      <c r="L2963" s="444">
        <f t="shared" ca="1" si="139"/>
        <v>-79885541627.56189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-79885541627.56189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-332856423.44817454</v>
      </c>
      <c r="L2964" s="444">
        <f t="shared" ca="1" si="139"/>
        <v>-80218398051.010071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-80218398051.010071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-334243325.21254194</v>
      </c>
      <c r="L2965" s="444">
        <f t="shared" ca="1" si="139"/>
        <v>-80552641376.22261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-80552641376.22261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-335636005.73426086</v>
      </c>
      <c r="L2966" s="444">
        <f t="shared" ca="1" si="139"/>
        <v>-80888277381.956879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-80888277381.956879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-337034489.09148699</v>
      </c>
      <c r="L2967" s="444">
        <f t="shared" ca="1" si="139"/>
        <v>-81225311871.04837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-81225311871.04837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-338438799.46270156</v>
      </c>
      <c r="L2968" s="444">
        <f t="shared" ca="1" si="139"/>
        <v>-81563750670.511078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-81563750670.511078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-339848961.1271295</v>
      </c>
      <c r="L2969" s="444">
        <f t="shared" ca="1" si="139"/>
        <v>-81903599631.638214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-81903599631.638214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-341264998.46515924</v>
      </c>
      <c r="L2970" s="444">
        <f t="shared" ca="1" si="139"/>
        <v>-82244864630.103378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-82244864630.103378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-342686935.95876408</v>
      </c>
      <c r="L2971" s="444">
        <f t="shared" ca="1" si="139"/>
        <v>-82587551566.062149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-82587551566.062149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-344114798.19192564</v>
      </c>
      <c r="L2972" s="444">
        <f t="shared" ca="1" si="139"/>
        <v>-82931666364.254074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-82931666364.254074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-345548609.85105866</v>
      </c>
      <c r="L2973" s="444">
        <f t="shared" ca="1" si="139"/>
        <v>-83277214974.105133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-83277214974.105133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-346988395.72543806</v>
      </c>
      <c r="L2974" s="444">
        <f t="shared" ca="1" si="139"/>
        <v>-83624203369.830566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-83624203369.830566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-348434180.70762736</v>
      </c>
      <c r="L2975" s="444">
        <f t="shared" ca="1" si="139"/>
        <v>-83972637550.538193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-83972637550.538193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-349885989.79390913</v>
      </c>
      <c r="L2976" s="444">
        <f t="shared" ca="1" si="139"/>
        <v>-84322523540.332108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-84322523540.332108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-351343848.08471709</v>
      </c>
      <c r="L2977" s="444">
        <f t="shared" ca="1" si="139"/>
        <v>-84673867388.416824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-84673867388.416824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-352807780.78507012</v>
      </c>
      <c r="L2978" s="444">
        <f t="shared" ca="1" si="139"/>
        <v>-85026675169.201889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-85026675169.201889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-354277813.20500785</v>
      </c>
      <c r="L2979" s="444">
        <f t="shared" ca="1" si="139"/>
        <v>-85380952982.406891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-85380952982.406891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-355753970.76002872</v>
      </c>
      <c r="L2980" s="444">
        <f t="shared" ca="1" si="139"/>
        <v>-85736706953.166916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-85736706953.166916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-357236278.97152883</v>
      </c>
      <c r="L2981" s="444">
        <f t="shared" ca="1" si="139"/>
        <v>-86093943232.138443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-86093943232.138443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-358724763.46724349</v>
      </c>
      <c r="L2982" s="444">
        <f t="shared" ca="1" si="139"/>
        <v>-86452667995.605682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-86452667995.605682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-360219449.98169035</v>
      </c>
      <c r="L2983" s="444">
        <f t="shared" ca="1" si="139"/>
        <v>-86812887445.587372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-86812887445.587372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-361720364.35661405</v>
      </c>
      <c r="L2984" s="444">
        <f t="shared" ca="1" si="139"/>
        <v>-87174607809.943985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-87174607809.943985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-363227532.54143327</v>
      </c>
      <c r="L2985" s="444">
        <f t="shared" ca="1" si="139"/>
        <v>-87537835342.485413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-87537835342.485413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-364740980.5936892</v>
      </c>
      <c r="L2986" s="444">
        <f t="shared" ca="1" si="139"/>
        <v>-87902576323.079102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-87902576323.079102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-366260734.67949623</v>
      </c>
      <c r="L2987" s="444">
        <f t="shared" ca="1" si="139"/>
        <v>-88268837057.758591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-88268837057.758591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-367786821.0739941</v>
      </c>
      <c r="L2988" s="444">
        <f t="shared" ca="1" si="139"/>
        <v>-88636623878.832581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-88636623878.832581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-369319266.16180241</v>
      </c>
      <c r="L2989" s="444">
        <f t="shared" ca="1" si="139"/>
        <v>-89005943144.994385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-89005943144.994385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-370858096.43747658</v>
      </c>
      <c r="L2990" s="444">
        <f t="shared" ca="1" si="139"/>
        <v>-89376801241.431854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-89376801241.431854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-372403338.50596607</v>
      </c>
      <c r="L2991" s="444">
        <f t="shared" ca="1" si="139"/>
        <v>-89749204579.93782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-89749204579.93782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-373955019.08307427</v>
      </c>
      <c r="L2992" s="444">
        <f t="shared" ca="1" si="139"/>
        <v>-90123159599.020889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-90123159599.020889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-375513164.99592036</v>
      </c>
      <c r="L2993" s="444">
        <f t="shared" ca="1" si="139"/>
        <v>-90498672764.016815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-90498672764.016815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-377077803.18340337</v>
      </c>
      <c r="L2994" s="444">
        <f t="shared" ca="1" si="139"/>
        <v>-90875750567.200226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-90875750567.200226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-378648960.69666761</v>
      </c>
      <c r="L2995" s="444">
        <f t="shared" ca="1" si="139"/>
        <v>-91254399527.896896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-91254399527.896896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-380226664.69957042</v>
      </c>
      <c r="L2996" s="444">
        <f t="shared" ca="1" si="139"/>
        <v>-91634626192.596466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-91634626192.596466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-381810942.46915191</v>
      </c>
      <c r="L2997" s="444">
        <f t="shared" ca="1" si="139"/>
        <v>-92016437135.065613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-92016437135.065613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-383401821.39610672</v>
      </c>
      <c r="L2998" s="444">
        <f t="shared" ca="1" si="139"/>
        <v>-92399838956.461716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-92399838956.461716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-384999328.98525715</v>
      </c>
      <c r="L2999" s="444">
        <f t="shared" ca="1" si="139"/>
        <v>-92784838285.446976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-92784838285.446976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-386603492.85602903</v>
      </c>
      <c r="L3000" s="444">
        <f t="shared" ca="1" si="139"/>
        <v>-93171441778.303009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-93171441778.303009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-388214340.74292922</v>
      </c>
      <c r="L3001" s="444">
        <f t="shared" ca="1" si="139"/>
        <v>-93559656119.045944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-93559656119.045944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-389831900.49602479</v>
      </c>
      <c r="L3002" s="444">
        <f t="shared" ca="1" si="139"/>
        <v>-93949488019.541962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-93949488019.541962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-391456200.08142483</v>
      </c>
      <c r="L3003" s="444">
        <f t="shared" ca="1" si="139"/>
        <v>-94340944219.623383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-94340944219.623383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-393087267.5817641</v>
      </c>
      <c r="L3004" s="444">
        <f t="shared" ca="1" si="139"/>
        <v>-94734031487.205139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-94734031487.205139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-394725131.19668806</v>
      </c>
      <c r="L3005" s="444">
        <f t="shared" ca="1" si="139"/>
        <v>-95128756618.401825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-95128756618.401825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-396369819.24334091</v>
      </c>
      <c r="L3006" s="444">
        <f t="shared" ca="1" si="139"/>
        <v>-95525126437.645172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-95525126437.645172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-398021360.15685487</v>
      </c>
      <c r="L3007" s="444">
        <f t="shared" ca="1" si="139"/>
        <v>-95923147797.802032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-95923147797.802032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-399679782.49084181</v>
      </c>
      <c r="L3008" s="444">
        <f t="shared" ca="1" si="139"/>
        <v>-96322827580.292877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-96322827580.292877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-401345114.91788697</v>
      </c>
      <c r="L3009" s="444">
        <f t="shared" ca="1" si="139"/>
        <v>-96724172695.21077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-96724172695.21077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-403017386.23004484</v>
      </c>
      <c r="L3010" s="444">
        <f t="shared" ca="1" si="139"/>
        <v>-97127190081.440811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-97127190081.440811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-404696625.33933669</v>
      </c>
      <c r="L3011" s="444">
        <f t="shared" ca="1" si="139"/>
        <v>-97531886706.780151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-97531886706.780151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-406382861.27825063</v>
      </c>
      <c r="L3012" s="444">
        <f t="shared" ca="1" si="139"/>
        <v>-97938269568.058395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-97938269568.058395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-408076123.20024329</v>
      </c>
      <c r="L3013" s="444">
        <f t="shared" ca="1" si="139"/>
        <v>-98346345691.258636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-98346345691.258636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-409776440.38024431</v>
      </c>
      <c r="L3014" s="444">
        <f t="shared" ca="1" si="139"/>
        <v>-98756122131.638885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-98756122131.638885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-411483842.21516204</v>
      </c>
      <c r="L3015" s="444">
        <f t="shared" ca="1" si="139"/>
        <v>-99167605973.85405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-99167605973.85405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-413198358.22439188</v>
      </c>
      <c r="L3016" s="444">
        <f t="shared" ca="1" si="139"/>
        <v>-99580804332.078445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-99580804332.078445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-414920018.05032682</v>
      </c>
      <c r="L3017" s="444">
        <f t="shared" ca="1" si="139"/>
        <v>-99995724350.128769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-99995724350.128769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-416648851.45886987</v>
      </c>
      <c r="L3018" s="444">
        <f t="shared" ca="1" si="139"/>
        <v>-100412373201.58763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-100412373201.58763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-418384888.33994848</v>
      </c>
      <c r="L3019" s="444">
        <f t="shared" ca="1" si="139"/>
        <v>-100830758089.92758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-100830758089.92758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-420128158.70803159</v>
      </c>
      <c r="L3020" s="444">
        <f t="shared" ca="1" si="139"/>
        <v>-101250886248.63562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-101250886248.63562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-421878692.7026484</v>
      </c>
      <c r="L3021" s="444">
        <f t="shared" ca="1" si="139"/>
        <v>-101672764941.33827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-101672764941.33827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-423636520.58890945</v>
      </c>
      <c r="L3022" s="444">
        <f t="shared" ca="1" si="139"/>
        <v>-102096401461.92719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-102096401461.92719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-425401672.75802994</v>
      </c>
      <c r="L3023" s="444">
        <f t="shared" ca="1" si="139"/>
        <v>-102521803134.68521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-102521803134.68521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-427174179.72785503</v>
      </c>
      <c r="L3024" s="444">
        <f t="shared" ca="1" si="139"/>
        <v>-102948977314.41307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-102948977314.41307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-428954072.14338779</v>
      </c>
      <c r="L3025" s="444">
        <f t="shared" ca="1" si="139"/>
        <v>-103377931386.55646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-103377931386.55646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-430741380.77731854</v>
      </c>
      <c r="L3026" s="444">
        <f t="shared" ca="1" si="139"/>
        <v>-103808672767.33377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-103808672767.33377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-432536136.53055739</v>
      </c>
      <c r="L3027" s="444">
        <f t="shared" ca="1" si="139"/>
        <v>-104241208903.86433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-104241208903.86433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-434338370.43276805</v>
      </c>
      <c r="L3028" s="444">
        <f t="shared" ca="1" si="139"/>
        <v>-104675547274.2971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-104675547274.2971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-436148113.64290458</v>
      </c>
      <c r="L3029" s="444">
        <f t="shared" ca="1" si="139"/>
        <v>-105111695387.94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-105111695387.94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-437965397.44975001</v>
      </c>
      <c r="L3030" s="444">
        <f t="shared" ca="1" si="139"/>
        <v>-105549660785.38976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-105549660785.38976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-439790253.2724573</v>
      </c>
      <c r="L3031" s="444">
        <f t="shared" ca="1" si="139"/>
        <v>-105989451038.66222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-105989451038.66222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-441622712.66109258</v>
      </c>
      <c r="L3032" s="444">
        <f t="shared" ca="1" si="139"/>
        <v>-106431073751.3233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-106431073751.3233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-443462807.29718041</v>
      </c>
      <c r="L3033" s="444">
        <f t="shared" ca="1" si="139"/>
        <v>-106874536558.62048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-106874536558.62048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-445310568.99425203</v>
      </c>
      <c r="L3034" s="444">
        <f t="shared" ca="1" si="139"/>
        <v>-107319847127.61473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-107319847127.61473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-447166029.69839478</v>
      </c>
      <c r="L3035" s="444">
        <f t="shared" ca="1" si="139"/>
        <v>-107767013157.31313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-107767013157.31313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-449029221.4888047</v>
      </c>
      <c r="L3036" s="444">
        <f t="shared" ca="1" si="139"/>
        <v>-108216042378.80193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-108216042378.80193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-450900176.57834136</v>
      </c>
      <c r="L3037" s="444">
        <f t="shared" ca="1" si="139"/>
        <v>-108666942555.38026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-108666942555.38026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-452778927.31408441</v>
      </c>
      <c r="L3038" s="444">
        <f t="shared" ca="1" si="139"/>
        <v>-109119721482.69435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-109119721482.69435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-454665506.1778931</v>
      </c>
      <c r="L3039" s="444">
        <f t="shared" ca="1" si="139"/>
        <v>-109574386988.87224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-109574386988.87224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-456559945.78696764</v>
      </c>
      <c r="L3040" s="444">
        <f t="shared" ca="1" si="139"/>
        <v>-110030946934.65921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-110030946934.65921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-458462278.89441335</v>
      </c>
      <c r="L3041" s="444">
        <f t="shared" ca="1" si="139"/>
        <v>-110489409213.55362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-110489409213.55362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-460372538.38980675</v>
      </c>
      <c r="L3042" s="444">
        <f t="shared" ca="1" si="139"/>
        <v>-110949781751.94342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-110949781751.94342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-462290757.29976434</v>
      </c>
      <c r="L3043" s="444">
        <f t="shared" ca="1" si="139"/>
        <v>-111412072509.24318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-111412072509.24318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-464216968.78851324</v>
      </c>
      <c r="L3044" s="444">
        <f t="shared" ca="1" si="139"/>
        <v>-111876289478.03169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-111876289478.03169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-466151206.15846545</v>
      </c>
      <c r="L3045" s="444">
        <f t="shared" ca="1" si="139"/>
        <v>-112342440684.19016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-112342440684.19016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-468093502.85079235</v>
      </c>
      <c r="L3046" s="444">
        <f t="shared" ca="1" si="139"/>
        <v>-112810534187.04095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-112810534187.04095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-470043892.44600397</v>
      </c>
      <c r="L3047" s="444">
        <f t="shared" ca="1" si="139"/>
        <v>-113280578079.48695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-113280578079.48695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-472002408.66452903</v>
      </c>
      <c r="L3048" s="444">
        <f t="shared" ca="1" si="139"/>
        <v>-113752580488.15149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-113752580488.15149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-473969085.36729789</v>
      </c>
      <c r="L3049" s="444">
        <f t="shared" ca="1" si="139"/>
        <v>-114226549573.51878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-114226549573.51878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-475943956.55632824</v>
      </c>
      <c r="L3050" s="444">
        <f t="shared" ca="1" si="139"/>
        <v>-114702493530.07512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-114702493530.07512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-477927056.37531292</v>
      </c>
      <c r="L3051" s="444">
        <f t="shared" ca="1" si="139"/>
        <v>-115180420586.45044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-115180420586.45044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-479918419.11021012</v>
      </c>
      <c r="L3052" s="444">
        <f t="shared" ca="1" si="139"/>
        <v>-115660339005.56065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-115660339005.56065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-481918079.18983597</v>
      </c>
      <c r="L3053" s="444">
        <f t="shared" ca="1" si="139"/>
        <v>-116142257084.75049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-116142257084.75049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-483926071.18646032</v>
      </c>
      <c r="L3054" s="444">
        <f t="shared" ca="1" si="139"/>
        <v>-116626183155.93695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-116626183155.93695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-485942429.81640393</v>
      </c>
      <c r="L3055" s="444">
        <f t="shared" ca="1" si="139"/>
        <v>-117112125585.75336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-117112125585.75336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-487967189.94063896</v>
      </c>
      <c r="L3056" s="444">
        <f t="shared" ca="1" si="139"/>
        <v>-117600092775.694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-117600092775.694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-490000386.56539166</v>
      </c>
      <c r="L3057" s="444">
        <f t="shared" ca="1" si="139"/>
        <v>-118090093162.2594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-118090093162.2594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-492042054.84274757</v>
      </c>
      <c r="L3058" s="444">
        <f t="shared" ca="1" si="139"/>
        <v>-118582135217.10214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-118582135217.10214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-494092230.0712589</v>
      </c>
      <c r="L3059" s="444">
        <f t="shared" ca="1" si="139"/>
        <v>-119076227447.1734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-119076227447.1734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-496150947.69655585</v>
      </c>
      <c r="L3060" s="444">
        <f t="shared" ca="1" si="139"/>
        <v>-119572378394.86995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-119572378394.86995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-498218243.31195813</v>
      </c>
      <c r="L3061" s="444">
        <f t="shared" ca="1" si="139"/>
        <v>-120070596638.1819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-120070596638.1819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-500294152.65909117</v>
      </c>
      <c r="L3062" s="444">
        <f t="shared" ca="1" si="139"/>
        <v>-120570890790.84099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-120570890790.84099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-502378711.6285041</v>
      </c>
      <c r="L3063" s="444">
        <f t="shared" ca="1" si="139"/>
        <v>-121073269502.4695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-121073269502.4695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-504471956.26028955</v>
      </c>
      <c r="L3064" s="444">
        <f t="shared" ca="1" si="139"/>
        <v>-121577741458.72978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-121577741458.72978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-506573922.74470741</v>
      </c>
      <c r="L3065" s="444">
        <f t="shared" ca="1" si="139"/>
        <v>-122084315381.47449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-122084315381.47449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-508684647.42281038</v>
      </c>
      <c r="L3066" s="444">
        <f t="shared" ca="1" si="139"/>
        <v>-122593000028.89729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-122593000028.89729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-510804166.78707206</v>
      </c>
      <c r="L3067" s="444">
        <f t="shared" ca="1" si="139"/>
        <v>-123103804195.68437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-123103804195.68437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-512932517.48201823</v>
      </c>
      <c r="L3068" s="444">
        <f t="shared" ref="L3068:L3322" ca="1" si="144">I3068-J3068+K3068</f>
        <v>-123616736713.1664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-123616736713.1664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-515069736.30486006</v>
      </c>
      <c r="L3069" s="444">
        <f t="shared" ca="1" si="144"/>
        <v>-124131806449.47125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-124131806449.47125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-517215860.20613021</v>
      </c>
      <c r="L3070" s="444">
        <f t="shared" ca="1" si="144"/>
        <v>-124649022309.67738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-124649022309.67738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-519370926.29032242</v>
      </c>
      <c r="L3071" s="444">
        <f t="shared" ca="1" si="144"/>
        <v>-125168393235.96771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-125168393235.96771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-521534971.81653219</v>
      </c>
      <c r="L3072" s="444">
        <f t="shared" ca="1" si="144"/>
        <v>-125689928207.78424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-125689928207.78424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-523708034.19910097</v>
      </c>
      <c r="L3073" s="444">
        <f t="shared" ca="1" si="144"/>
        <v>-126213636241.98334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-126213636241.98334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-525890151.00826389</v>
      </c>
      <c r="L3074" s="444">
        <f t="shared" ca="1" si="144"/>
        <v>-126739526392.99161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-126739526392.99161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-528081359.97079837</v>
      </c>
      <c r="L3075" s="444">
        <f t="shared" ca="1" si="144"/>
        <v>-127267607752.9624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-127267607752.9624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-530281698.97067666</v>
      </c>
      <c r="L3076" s="444">
        <f t="shared" ca="1" si="144"/>
        <v>-127797889451.93307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-127797889451.93307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-532491206.04972112</v>
      </c>
      <c r="L3077" s="444">
        <f t="shared" ca="1" si="144"/>
        <v>-128330380657.9828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-128330380657.9828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-534709919.40826166</v>
      </c>
      <c r="L3078" s="444">
        <f t="shared" ca="1" si="144"/>
        <v>-128865090577.39107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-128865090577.39107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-536937877.40579605</v>
      </c>
      <c r="L3079" s="444">
        <f t="shared" ca="1" si="144"/>
        <v>-129402028454.79686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-129402028454.79686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-539175118.56165361</v>
      </c>
      <c r="L3080" s="444">
        <f t="shared" ca="1" si="144"/>
        <v>-129941203573.35852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-129941203573.35852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-541421681.55566049</v>
      </c>
      <c r="L3081" s="444">
        <f t="shared" ca="1" si="144"/>
        <v>-130482625254.91418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-130482625254.91418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-543677605.22880912</v>
      </c>
      <c r="L3082" s="444">
        <f t="shared" ca="1" si="144"/>
        <v>-131026302860.14299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-131026302860.14299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-545942928.58392906</v>
      </c>
      <c r="L3083" s="444">
        <f t="shared" ca="1" si="144"/>
        <v>-131572245788.72691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-131572245788.72691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-548217690.78636217</v>
      </c>
      <c r="L3084" s="444">
        <f t="shared" ca="1" si="144"/>
        <v>-132120463479.51328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-132120463479.51328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-550501931.16463852</v>
      </c>
      <c r="L3085" s="444">
        <f t="shared" ca="1" si="144"/>
        <v>-132670965410.67792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-132670965410.67792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-552795689.21115804</v>
      </c>
      <c r="L3086" s="444">
        <f t="shared" ca="1" si="144"/>
        <v>-133223761099.88907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-133223761099.88907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-555099004.58287108</v>
      </c>
      <c r="L3087" s="444">
        <f t="shared" ca="1" si="144"/>
        <v>-133778860104.47194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-133778860104.47194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-557411917.1019665</v>
      </c>
      <c r="L3088" s="444">
        <f t="shared" ca="1" si="144"/>
        <v>-134336272021.5739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-134336272021.5739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-559734466.75655794</v>
      </c>
      <c r="L3089" s="444">
        <f t="shared" ca="1" si="144"/>
        <v>-134896006488.33046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-134896006488.33046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-562066693.70137691</v>
      </c>
      <c r="L3090" s="444">
        <f t="shared" ca="1" si="144"/>
        <v>-135458073182.03183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-135458073182.03183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-564408638.25846589</v>
      </c>
      <c r="L3091" s="444">
        <f t="shared" ca="1" si="144"/>
        <v>-136022481820.2903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-136022481820.2903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-566760340.91787612</v>
      </c>
      <c r="L3092" s="444">
        <f t="shared" ca="1" si="144"/>
        <v>-136589242161.20818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-136589242161.20818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-569121842.33836734</v>
      </c>
      <c r="L3093" s="444">
        <f t="shared" ca="1" si="144"/>
        <v>-137158364003.54654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-137158364003.54654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-571493183.34811056</v>
      </c>
      <c r="L3094" s="444">
        <f t="shared" ca="1" si="144"/>
        <v>-137729857186.89465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-137729857186.89465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-573874404.9453944</v>
      </c>
      <c r="L3095" s="444">
        <f t="shared" ca="1" si="144"/>
        <v>-138303731591.84006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-138303731591.84006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-576265548.29933357</v>
      </c>
      <c r="L3096" s="444">
        <f t="shared" ca="1" si="144"/>
        <v>-138879997140.1394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-138879997140.1394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-578666654.75058079</v>
      </c>
      <c r="L3097" s="444">
        <f t="shared" ca="1" si="144"/>
        <v>-139458663794.88998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-139458663794.88998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-581077765.81204164</v>
      </c>
      <c r="L3098" s="444">
        <f t="shared" ca="1" si="144"/>
        <v>-140039741560.70203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-140039741560.70203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-583498923.16959178</v>
      </c>
      <c r="L3099" s="444">
        <f t="shared" ca="1" si="144"/>
        <v>-140623240483.87161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-140623240483.87161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-585930168.68279839</v>
      </c>
      <c r="L3100" s="444">
        <f t="shared" ca="1" si="144"/>
        <v>-141209170652.55441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-141209170652.55441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-588371544.38564336</v>
      </c>
      <c r="L3101" s="444">
        <f t="shared" ca="1" si="144"/>
        <v>-141797542196.94006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-141797542196.94006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-590823092.48725021</v>
      </c>
      <c r="L3102" s="444">
        <f t="shared" ca="1" si="144"/>
        <v>-142388365289.42731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-142388365289.42731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-593284855.37261379</v>
      </c>
      <c r="L3103" s="444">
        <f t="shared" ca="1" si="144"/>
        <v>-142981650144.79993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-142981650144.79993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-595756875.603333</v>
      </c>
      <c r="L3104" s="444">
        <f t="shared" ca="1" si="144"/>
        <v>-143577407020.40326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-143577407020.40326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-598239195.91834688</v>
      </c>
      <c r="L3105" s="444">
        <f t="shared" ca="1" si="144"/>
        <v>-144175646216.32159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-144175646216.32159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-600731859.23467326</v>
      </c>
      <c r="L3106" s="444">
        <f t="shared" ca="1" si="144"/>
        <v>-144776378075.55627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-144776378075.55627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-603234908.64815116</v>
      </c>
      <c r="L3107" s="444">
        <f t="shared" ca="1" si="144"/>
        <v>-145379612984.20444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-145379612984.20444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-605748387.43418515</v>
      </c>
      <c r="L3108" s="444">
        <f t="shared" ca="1" si="144"/>
        <v>-145985361371.63861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-145985361371.63861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-608272339.04849422</v>
      </c>
      <c r="L3109" s="444">
        <f t="shared" ca="1" si="144"/>
        <v>-146593633710.6871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-146593633710.6871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-610806807.12786293</v>
      </c>
      <c r="L3110" s="444">
        <f t="shared" ca="1" si="144"/>
        <v>-147204440517.81497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-147204440517.81497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-613351835.49089575</v>
      </c>
      <c r="L3111" s="444">
        <f t="shared" ca="1" si="144"/>
        <v>-147817792353.30588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-147817792353.30588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-615907468.13877451</v>
      </c>
      <c r="L3112" s="444">
        <f t="shared" ca="1" si="144"/>
        <v>-148433699821.44464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-148433699821.44464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-618473749.25601935</v>
      </c>
      <c r="L3113" s="444">
        <f t="shared" ca="1" si="144"/>
        <v>-149052173570.70065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-149052173570.70065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-621050723.21125269</v>
      </c>
      <c r="L3114" s="444">
        <f t="shared" ca="1" si="144"/>
        <v>-149673224293.9119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-149673224293.9119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-623638434.55796623</v>
      </c>
      <c r="L3115" s="444">
        <f t="shared" ca="1" si="144"/>
        <v>-150296862728.46985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-150296862728.46985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-626236928.03529108</v>
      </c>
      <c r="L3116" s="444">
        <f t="shared" ca="1" si="144"/>
        <v>-150923099656.50513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-150923099656.50513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-628846248.56877136</v>
      </c>
      <c r="L3117" s="444">
        <f t="shared" ca="1" si="144"/>
        <v>-151551945905.07391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-151551945905.07391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-631466441.27114129</v>
      </c>
      <c r="L3118" s="444">
        <f t="shared" ca="1" si="144"/>
        <v>-152183412346.34506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-152183412346.34506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-634097551.44310439</v>
      </c>
      <c r="L3119" s="444">
        <f t="shared" ca="1" si="144"/>
        <v>-152817509897.78818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-152817509897.78818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-636739624.57411742</v>
      </c>
      <c r="L3120" s="444">
        <f t="shared" ca="1" si="144"/>
        <v>-153454249522.3623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-153454249522.3623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-639392706.34317625</v>
      </c>
      <c r="L3121" s="444">
        <f t="shared" ca="1" si="144"/>
        <v>-154093642228.70547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-154093642228.70547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-642056842.61960614</v>
      </c>
      <c r="L3122" s="444">
        <f t="shared" ca="1" si="144"/>
        <v>-154735699071.32507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-154735699071.32507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-644732079.46385443</v>
      </c>
      <c r="L3123" s="444">
        <f t="shared" ca="1" si="144"/>
        <v>-155380431150.78894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-155380431150.78894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-647418463.1282872</v>
      </c>
      <c r="L3124" s="444">
        <f t="shared" ca="1" si="144"/>
        <v>-156027849613.91724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-156027849613.91724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-650116040.05798852</v>
      </c>
      <c r="L3125" s="444">
        <f t="shared" ca="1" si="144"/>
        <v>-156677965653.97522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-156677965653.97522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-652824856.89156342</v>
      </c>
      <c r="L3126" s="444">
        <f t="shared" ca="1" si="144"/>
        <v>-157330790510.86679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-157330790510.86679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-655544960.46194494</v>
      </c>
      <c r="L3127" s="444">
        <f t="shared" ca="1" si="144"/>
        <v>-157986335471.32874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-157986335471.32874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-658276397.79720306</v>
      </c>
      <c r="L3128" s="444">
        <f t="shared" ca="1" si="144"/>
        <v>-158644611869.12595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-158644611869.12595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-661019216.12135816</v>
      </c>
      <c r="L3129" s="444">
        <f t="shared" ca="1" si="144"/>
        <v>-159305631085.24731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-159305631085.24731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-663773462.85519719</v>
      </c>
      <c r="L3130" s="444">
        <f t="shared" ca="1" si="144"/>
        <v>-159969404548.10251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-159969404548.10251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-666539185.6170938</v>
      </c>
      <c r="L3131" s="444">
        <f t="shared" ca="1" si="144"/>
        <v>-160635943733.7196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-160635943733.7196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-669316432.22383165</v>
      </c>
      <c r="L3132" s="444">
        <f t="shared" ca="1" si="144"/>
        <v>-161305260165.94345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-161305260165.94345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-672105250.69143105</v>
      </c>
      <c r="L3133" s="444">
        <f t="shared" ca="1" si="144"/>
        <v>-161977365416.63489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-161977365416.63489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-674905689.23597872</v>
      </c>
      <c r="L3134" s="444">
        <f t="shared" ca="1" si="144"/>
        <v>-162652271105.87088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-162652271105.87088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-677717796.27446198</v>
      </c>
      <c r="L3135" s="444">
        <f t="shared" ca="1" si="144"/>
        <v>-163329988902.14536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-163329988902.14536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-680541620.42560565</v>
      </c>
      <c r="L3136" s="444">
        <f t="shared" ca="1" si="144"/>
        <v>-164010530522.57095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-164010530522.57095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-683377210.51071227</v>
      </c>
      <c r="L3137" s="444">
        <f t="shared" ca="1" si="144"/>
        <v>-164693907733.08167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-164693907733.08167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-686224615.5545069</v>
      </c>
      <c r="L3138" s="444">
        <f t="shared" ca="1" si="144"/>
        <v>-165380132348.63617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-165380132348.63617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-689083884.78598404</v>
      </c>
      <c r="L3139" s="444">
        <f t="shared" ca="1" si="144"/>
        <v>-166069216233.42215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-166069216233.42215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-691955067.63925898</v>
      </c>
      <c r="L3140" s="444">
        <f t="shared" ca="1" si="144"/>
        <v>-166761171301.0614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-166761171301.0614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-694838213.75442255</v>
      </c>
      <c r="L3141" s="444">
        <f t="shared" ca="1" si="144"/>
        <v>-167456009514.81583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-167456009514.81583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-697733372.97839928</v>
      </c>
      <c r="L3142" s="444">
        <f t="shared" ca="1" si="144"/>
        <v>-168153742887.79422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-168153742887.79422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-700640595.3658092</v>
      </c>
      <c r="L3143" s="444">
        <f t="shared" ca="1" si="144"/>
        <v>-168854383483.16003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-168854383483.16003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-703559931.17983341</v>
      </c>
      <c r="L3144" s="444">
        <f t="shared" ca="1" si="144"/>
        <v>-169557943414.33987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-169557943414.33987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-706491430.89308286</v>
      </c>
      <c r="L3145" s="444">
        <f t="shared" ca="1" si="144"/>
        <v>-170264434845.23297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-170264434845.23297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-709435145.18847072</v>
      </c>
      <c r="L3146" s="444">
        <f t="shared" ca="1" si="144"/>
        <v>-170973869990.42145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-170973869990.42145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-712391124.96008933</v>
      </c>
      <c r="L3147" s="444">
        <f t="shared" ca="1" si="144"/>
        <v>-171686261115.38153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-171686261115.38153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-715359421.31408966</v>
      </c>
      <c r="L3148" s="444">
        <f t="shared" ca="1" si="144"/>
        <v>-172401620536.69562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-172401620536.69562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-718340085.56956506</v>
      </c>
      <c r="L3149" s="444">
        <f t="shared" ca="1" si="144"/>
        <v>-173119960622.2652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-173119960622.2652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-721333169.25943828</v>
      </c>
      <c r="L3150" s="444">
        <f t="shared" ca="1" si="144"/>
        <v>-173841293791.52463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-173841293791.52463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-724338724.13135266</v>
      </c>
      <c r="L3151" s="444">
        <f t="shared" ca="1" si="144"/>
        <v>-174565632515.65598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-174565632515.65598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-727356802.1485666</v>
      </c>
      <c r="L3152" s="444">
        <f t="shared" ca="1" si="144"/>
        <v>-175292989317.80453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-175292989317.80453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-730387455.49085224</v>
      </c>
      <c r="L3153" s="444">
        <f t="shared" ca="1" si="144"/>
        <v>-176023376773.29538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-176023376773.29538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-733430736.55539739</v>
      </c>
      <c r="L3154" s="444">
        <f t="shared" ca="1" si="144"/>
        <v>-176756807509.85077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-176756807509.85077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-736486697.95771158</v>
      </c>
      <c r="L3155" s="444">
        <f t="shared" ca="1" si="144"/>
        <v>-177493294207.80847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-177493294207.80847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-739555392.53253531</v>
      </c>
      <c r="L3156" s="444">
        <f t="shared" ca="1" si="144"/>
        <v>-178232849600.341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-178232849600.341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-742636873.33475423</v>
      </c>
      <c r="L3157" s="444">
        <f t="shared" ca="1" si="144"/>
        <v>-178975486473.67575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-178975486473.67575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-745731193.64031565</v>
      </c>
      <c r="L3158" s="444">
        <f t="shared" ca="1" si="144"/>
        <v>-179721217667.31607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-179721217667.31607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-748838406.94715023</v>
      </c>
      <c r="L3159" s="444">
        <f t="shared" ca="1" si="144"/>
        <v>-180470056074.26321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-180470056074.26321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-751958566.97609675</v>
      </c>
      <c r="L3160" s="444">
        <f t="shared" ca="1" si="144"/>
        <v>-181222014641.23932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-181222014641.23932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-755091727.67183053</v>
      </c>
      <c r="L3161" s="444">
        <f t="shared" ca="1" si="144"/>
        <v>-181977106368.91116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-181977106368.91116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-758237943.20379651</v>
      </c>
      <c r="L3162" s="444">
        <f t="shared" ca="1" si="144"/>
        <v>-182735344312.11496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-182735344312.11496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-761397267.96714568</v>
      </c>
      <c r="L3163" s="444">
        <f t="shared" ca="1" si="144"/>
        <v>-183496741580.08209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-183496741580.08209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-764569756.58367538</v>
      </c>
      <c r="L3164" s="444">
        <f t="shared" ca="1" si="144"/>
        <v>-184261311336.66577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-184261311336.66577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-767755463.9027741</v>
      </c>
      <c r="L3165" s="444">
        <f t="shared" ca="1" si="144"/>
        <v>-185029066800.56854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-185029066800.56854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-770954445.00236893</v>
      </c>
      <c r="L3166" s="444">
        <f t="shared" ca="1" si="144"/>
        <v>-185800021245.57092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-185800021245.57092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-774166755.18987882</v>
      </c>
      <c r="L3167" s="444">
        <f t="shared" ca="1" si="144"/>
        <v>-186574188000.7608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-186574188000.7608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-777392450.00317001</v>
      </c>
      <c r="L3168" s="444">
        <f t="shared" ca="1" si="144"/>
        <v>-187351580450.76398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-187351580450.76398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-780631585.21151662</v>
      </c>
      <c r="L3169" s="444">
        <f t="shared" ca="1" si="144"/>
        <v>-188132212035.97549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-188132212035.97549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-783884216.81656456</v>
      </c>
      <c r="L3170" s="444">
        <f t="shared" ca="1" si="144"/>
        <v>-188916096252.79205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-188916096252.79205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-787150401.05330026</v>
      </c>
      <c r="L3171" s="444">
        <f t="shared" ca="1" si="144"/>
        <v>-189703246653.84537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-189703246653.84537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-790430194.39102232</v>
      </c>
      <c r="L3172" s="444">
        <f t="shared" ca="1" si="144"/>
        <v>-190493676848.23639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-190493676848.23639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-793723653.53431833</v>
      </c>
      <c r="L3173" s="444">
        <f t="shared" ca="1" si="144"/>
        <v>-191287400501.77072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-191287400501.77072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-797030835.42404461</v>
      </c>
      <c r="L3174" s="444">
        <f t="shared" ca="1" si="144"/>
        <v>-192084431337.19476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-192084431337.19476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-800351797.23831153</v>
      </c>
      <c r="L3175" s="444">
        <f t="shared" ca="1" si="144"/>
        <v>-192884783134.43307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-192884783134.43307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-803686596.39347112</v>
      </c>
      <c r="L3176" s="444">
        <f t="shared" ca="1" si="144"/>
        <v>-193688469730.82654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-193688469730.82654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-807035290.54511058</v>
      </c>
      <c r="L3177" s="444">
        <f t="shared" ca="1" si="144"/>
        <v>-194495505021.37164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-194495505021.37164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-810397937.5890485</v>
      </c>
      <c r="L3178" s="444">
        <f t="shared" ca="1" si="144"/>
        <v>-195305902958.96069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-195305902958.96069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-813774595.66233623</v>
      </c>
      <c r="L3179" s="444">
        <f t="shared" ca="1" si="144"/>
        <v>-196119677554.62302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-196119677554.62302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-817165323.14426255</v>
      </c>
      <c r="L3180" s="444">
        <f t="shared" ca="1" si="144"/>
        <v>-196936842877.76727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-196936842877.76727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-820570178.65736365</v>
      </c>
      <c r="L3181" s="444">
        <f t="shared" ca="1" si="144"/>
        <v>-197757413056.42462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-197757413056.42462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-823989221.06843591</v>
      </c>
      <c r="L3182" s="444">
        <f t="shared" ca="1" si="144"/>
        <v>-198581402277.49307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-198581402277.49307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-827422509.48955441</v>
      </c>
      <c r="L3183" s="444">
        <f t="shared" ca="1" si="144"/>
        <v>-199408824786.98264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-199408824786.98264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-830870103.27909434</v>
      </c>
      <c r="L3184" s="444">
        <f t="shared" ca="1" si="144"/>
        <v>-200239694890.26172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-200239694890.26172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-834332062.04275715</v>
      </c>
      <c r="L3185" s="444">
        <f t="shared" ca="1" si="144"/>
        <v>-201074026952.30447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-201074026952.30447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-837808445.63460195</v>
      </c>
      <c r="L3186" s="444">
        <f t="shared" ca="1" si="144"/>
        <v>-201911835397.93909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-201911835397.93909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-841299314.1580795</v>
      </c>
      <c r="L3187" s="444">
        <f t="shared" ca="1" si="144"/>
        <v>-202753134712.09717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-202753134712.09717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-844804727.96707153</v>
      </c>
      <c r="L3188" s="444">
        <f t="shared" ca="1" si="144"/>
        <v>-203597939440.06424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-203597939440.06424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-848324747.66693437</v>
      </c>
      <c r="L3189" s="444">
        <f t="shared" ca="1" si="144"/>
        <v>-204446264187.73117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-204446264187.73117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-851859434.11554658</v>
      </c>
      <c r="L3190" s="444">
        <f t="shared" ca="1" si="144"/>
        <v>-205298123621.84671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-205298123621.84671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-855408848.42436123</v>
      </c>
      <c r="L3191" s="444">
        <f t="shared" ca="1" si="144"/>
        <v>-206153532470.27106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-206153532470.27106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-858973051.95946276</v>
      </c>
      <c r="L3192" s="444">
        <f t="shared" ca="1" si="144"/>
        <v>-207012505522.23053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-207012505522.23053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-862552106.34262717</v>
      </c>
      <c r="L3193" s="444">
        <f t="shared" ca="1" si="144"/>
        <v>-207875057628.57315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-207875057628.57315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-866146073.45238817</v>
      </c>
      <c r="L3194" s="444">
        <f t="shared" ca="1" si="144"/>
        <v>-208741203702.02554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-208741203702.02554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-869755015.42510641</v>
      </c>
      <c r="L3195" s="444">
        <f t="shared" ca="1" si="144"/>
        <v>-209610958717.45065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-209610958717.45065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-873378994.65604436</v>
      </c>
      <c r="L3196" s="444">
        <f t="shared" ca="1" si="144"/>
        <v>-210484337712.10669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-210484337712.10669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-877018073.80044448</v>
      </c>
      <c r="L3197" s="444">
        <f t="shared" ca="1" si="144"/>
        <v>-211361355785.90714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-211361355785.90714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-880672315.77461302</v>
      </c>
      <c r="L3198" s="444">
        <f t="shared" ca="1" si="144"/>
        <v>-212242028101.68176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-212242028101.68176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-884341783.75700736</v>
      </c>
      <c r="L3199" s="444">
        <f t="shared" ca="1" si="144"/>
        <v>-213126369885.43878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-213126369885.43878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-888026541.18932819</v>
      </c>
      <c r="L3200" s="444">
        <f t="shared" ca="1" si="144"/>
        <v>-214014396426.62811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-214014396426.62811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-891726651.7776171</v>
      </c>
      <c r="L3201" s="444">
        <f t="shared" ca="1" si="144"/>
        <v>-214906123078.40573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-214906123078.40573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-895442179.49335718</v>
      </c>
      <c r="L3202" s="444">
        <f t="shared" ca="1" si="144"/>
        <v>-215801565257.89908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-215801565257.89908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-899173188.5745796</v>
      </c>
      <c r="L3203" s="444">
        <f t="shared" ca="1" si="144"/>
        <v>-216700738446.47366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-216700738446.47366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-902919743.52697361</v>
      </c>
      <c r="L3204" s="444">
        <f t="shared" ca="1" si="144"/>
        <v>-217603658190.00064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-217603658190.00064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-906681909.12500262</v>
      </c>
      <c r="L3205" s="444">
        <f t="shared" ca="1" si="144"/>
        <v>-218510340099.12564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-218510340099.12564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-910459750.41302347</v>
      </c>
      <c r="L3206" s="444">
        <f t="shared" ca="1" si="144"/>
        <v>-219420799849.53867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-219420799849.53867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-914253332.70641112</v>
      </c>
      <c r="L3207" s="444">
        <f t="shared" ca="1" si="144"/>
        <v>-220335053182.24509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-220335053182.24509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-918062721.59268773</v>
      </c>
      <c r="L3208" s="444">
        <f t="shared" ca="1" si="144"/>
        <v>-221253115903.83777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-221253115903.83777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-921887982.93265736</v>
      </c>
      <c r="L3209" s="444">
        <f t="shared" ca="1" si="144"/>
        <v>-222175003886.77042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-222175003886.77042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-925729182.8615433</v>
      </c>
      <c r="L3210" s="444">
        <f t="shared" ca="1" si="144"/>
        <v>-223100733069.63196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-223100733069.63196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-929586387.79013312</v>
      </c>
      <c r="L3211" s="444">
        <f t="shared" ca="1" si="144"/>
        <v>-224030319457.42209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-224030319457.42209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-933459664.40592539</v>
      </c>
      <c r="L3212" s="444">
        <f t="shared" ca="1" si="144"/>
        <v>-224963779121.828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-224963779121.828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-937349079.67428339</v>
      </c>
      <c r="L3213" s="444">
        <f t="shared" ca="1" si="144"/>
        <v>-225901128201.50229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-225901128201.50229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-941254700.83959281</v>
      </c>
      <c r="L3214" s="444">
        <f t="shared" ca="1" si="144"/>
        <v>-226842382902.34189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-226842382902.34189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-945176595.4264245</v>
      </c>
      <c r="L3215" s="444">
        <f t="shared" ca="1" si="144"/>
        <v>-227787559497.76831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-227787559497.76831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-949114831.2407012</v>
      </c>
      <c r="L3216" s="444">
        <f t="shared" ca="1" si="144"/>
        <v>-228736674329.009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-228736674329.009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-953069476.37087083</v>
      </c>
      <c r="L3217" s="444">
        <f t="shared" ca="1" si="144"/>
        <v>-229689743805.37988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-229689743805.37988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-957040599.18908286</v>
      </c>
      <c r="L3218" s="444">
        <f t="shared" ca="1" si="144"/>
        <v>-230646784404.56897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-230646784404.56897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-961028268.35237074</v>
      </c>
      <c r="L3219" s="444">
        <f t="shared" ca="1" si="144"/>
        <v>-231607812672.92133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-231607812672.92133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-965032552.80383885</v>
      </c>
      <c r="L3220" s="444">
        <f t="shared" ca="1" si="144"/>
        <v>-232572845225.72516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-232572845225.72516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-969053521.77385485</v>
      </c>
      <c r="L3221" s="444">
        <f t="shared" ca="1" si="144"/>
        <v>-233541898747.49902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-233541898747.49902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-973091244.78124595</v>
      </c>
      <c r="L3222" s="444">
        <f t="shared" ca="1" si="144"/>
        <v>-234514989992.28027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-234514989992.28027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-977145791.63450122</v>
      </c>
      <c r="L3223" s="444">
        <f t="shared" ca="1" si="144"/>
        <v>-235492135783.91476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-235492135783.91476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-981217232.43297803</v>
      </c>
      <c r="L3224" s="444">
        <f t="shared" ca="1" si="144"/>
        <v>-236473353016.34775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-236473353016.34775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-985305637.56811559</v>
      </c>
      <c r="L3225" s="444">
        <f t="shared" ca="1" si="144"/>
        <v>-237458658653.91586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-237458658653.91586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-989411077.72464943</v>
      </c>
      <c r="L3226" s="444">
        <f t="shared" ca="1" si="144"/>
        <v>-238448069731.6405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-238448069731.6405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-993533623.88183546</v>
      </c>
      <c r="L3227" s="444">
        <f t="shared" ca="1" si="144"/>
        <v>-239441603355.52234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-239441603355.52234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-997673347.3146764</v>
      </c>
      <c r="L3228" s="444">
        <f t="shared" ca="1" si="144"/>
        <v>-240439276702.83701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-240439276702.83701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-1001830319.5951542</v>
      </c>
      <c r="L3229" s="444">
        <f t="shared" ca="1" si="144"/>
        <v>-241441107022.43216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-241441107022.43216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-1006004612.5934674</v>
      </c>
      <c r="L3230" s="444">
        <f t="shared" ca="1" si="144"/>
        <v>-242447111635.02563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-242447111635.02563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-1010196298.4792734</v>
      </c>
      <c r="L3231" s="444">
        <f t="shared" ca="1" si="144"/>
        <v>-243457307933.50491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-243457307933.50491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-1014405449.7229371</v>
      </c>
      <c r="L3232" s="444">
        <f t="shared" ca="1" si="144"/>
        <v>-244471713383.22784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-244471713383.22784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-1018632139.0967827</v>
      </c>
      <c r="L3233" s="444">
        <f t="shared" ca="1" si="144"/>
        <v>-245490345522.32462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-245490345522.32462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-1022876439.6763525</v>
      </c>
      <c r="L3234" s="444">
        <f t="shared" ca="1" si="144"/>
        <v>-246513221962.00098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-246513221962.00098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-1027138424.8416708</v>
      </c>
      <c r="L3235" s="444">
        <f t="shared" ca="1" si="144"/>
        <v>-247540360386.84265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-247540360386.84265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-1031418168.278511</v>
      </c>
      <c r="L3236" s="444">
        <f t="shared" ca="1" si="144"/>
        <v>-248571778555.12115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-248571778555.12115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-1035715743.9796716</v>
      </c>
      <c r="L3237" s="444">
        <f t="shared" ca="1" si="144"/>
        <v>-249607494299.10083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-249607494299.10083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-1040031226.2462535</v>
      </c>
      <c r="L3238" s="444">
        <f t="shared" ca="1" si="144"/>
        <v>-250647525525.34708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-250647525525.34708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-1044364689.688946</v>
      </c>
      <c r="L3239" s="444">
        <f t="shared" ca="1" si="144"/>
        <v>-251691890215.03601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-251691890215.03601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-1048716209.2293166</v>
      </c>
      <c r="L3240" s="444">
        <f t="shared" ca="1" si="144"/>
        <v>-252740606424.26532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-252740606424.26532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-1053085860.1011055</v>
      </c>
      <c r="L3241" s="444">
        <f t="shared" ca="1" si="144"/>
        <v>-253793692284.36642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-253793692284.36642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-1057473717.8515269</v>
      </c>
      <c r="L3242" s="444">
        <f t="shared" ca="1" si="144"/>
        <v>-254851166002.21796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-254851166002.21796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-1061879858.3425748</v>
      </c>
      <c r="L3243" s="444">
        <f t="shared" ca="1" si="144"/>
        <v>-255913045860.56052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-255913045860.56052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-1066304357.7523354</v>
      </c>
      <c r="L3244" s="444">
        <f t="shared" ca="1" si="144"/>
        <v>-256979350218.31287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-256979350218.31287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-1070747292.5763036</v>
      </c>
      <c r="L3245" s="444">
        <f t="shared" ca="1" si="144"/>
        <v>-258050097510.88916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-258050097510.88916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-1075208739.6287048</v>
      </c>
      <c r="L3246" s="444">
        <f t="shared" ca="1" si="144"/>
        <v>-259125306250.51785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-259125306250.51785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-1079688776.0438244</v>
      </c>
      <c r="L3247" s="444">
        <f t="shared" ca="1" si="144"/>
        <v>-260204995026.56168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-260204995026.56168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-1084187479.2773402</v>
      </c>
      <c r="L3248" s="444">
        <f t="shared" ca="1" si="144"/>
        <v>-261289182505.83902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-261289182505.83902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-1088704927.1076627</v>
      </c>
      <c r="L3249" s="444">
        <f t="shared" ca="1" si="144"/>
        <v>-262377887432.94669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-262377887432.94669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-1093241197.6372781</v>
      </c>
      <c r="L3250" s="444">
        <f t="shared" ca="1" si="144"/>
        <v>-263471128630.58395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-263471128630.58395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-1097796369.2940998</v>
      </c>
      <c r="L3251" s="444">
        <f t="shared" ca="1" si="144"/>
        <v>-264568924999.87805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-264568924999.87805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-1102370520.8328252</v>
      </c>
      <c r="L3252" s="444">
        <f t="shared" ca="1" si="144"/>
        <v>-265671295520.71088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-265671295520.71088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-1106963731.3362954</v>
      </c>
      <c r="L3253" s="444">
        <f t="shared" ca="1" si="144"/>
        <v>-266778259252.04718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-266778259252.04718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-1111576080.2168634</v>
      </c>
      <c r="L3254" s="444">
        <f t="shared" ca="1" si="144"/>
        <v>-267889835332.26404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-267889835332.26404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-1116207647.217767</v>
      </c>
      <c r="L3255" s="444">
        <f t="shared" ca="1" si="144"/>
        <v>-269006042979.48181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-269006042979.48181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-1120858512.4145076</v>
      </c>
      <c r="L3256" s="444">
        <f t="shared" ca="1" si="144"/>
        <v>-270126901491.89633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-270126901491.89633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-1125528756.2162347</v>
      </c>
      <c r="L3257" s="444">
        <f t="shared" ca="1" si="144"/>
        <v>-271252430248.11258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-271252430248.11258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-1130218459.3671358</v>
      </c>
      <c r="L3258" s="444">
        <f t="shared" ca="1" si="144"/>
        <v>-272382648707.47971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-272382648707.47971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-1134927702.9478321</v>
      </c>
      <c r="L3259" s="444">
        <f t="shared" ca="1" si="144"/>
        <v>-273517576410.42755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-273517576410.42755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-1139656568.3767815</v>
      </c>
      <c r="L3260" s="444">
        <f t="shared" ca="1" si="144"/>
        <v>-274657232978.80432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-274657232978.80432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-1144405137.4116848</v>
      </c>
      <c r="L3261" s="444">
        <f t="shared" ca="1" si="144"/>
        <v>-275801638116.216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-275801638116.216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-1149173492.1508999</v>
      </c>
      <c r="L3262" s="444">
        <f t="shared" ca="1" si="144"/>
        <v>-276950811608.36688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-276950811608.36688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-1153961715.034862</v>
      </c>
      <c r="L3263" s="444">
        <f t="shared" ca="1" si="144"/>
        <v>-278104773323.40173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-278104773323.40173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-1158769888.8475072</v>
      </c>
      <c r="L3264" s="444">
        <f t="shared" ca="1" si="144"/>
        <v>-279263543212.24927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-279263543212.24927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-1163598096.7177052</v>
      </c>
      <c r="L3265" s="444">
        <f t="shared" ca="1" si="144"/>
        <v>-280427141308.96698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-280427141308.96698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-1168446422.1206958</v>
      </c>
      <c r="L3266" s="444">
        <f t="shared" ca="1" si="144"/>
        <v>-281595587731.08765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-281595587731.08765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-1173314948.8795319</v>
      </c>
      <c r="L3267" s="444">
        <f t="shared" ca="1" si="144"/>
        <v>-282768902679.96716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-282768902679.96716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-1178203761.1665299</v>
      </c>
      <c r="L3268" s="444">
        <f t="shared" ca="1" si="144"/>
        <v>-283947106441.13367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-283947106441.13367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-1183112943.5047235</v>
      </c>
      <c r="L3269" s="444">
        <f t="shared" ca="1" si="144"/>
        <v>-285130219384.63837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-285130219384.63837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-1188042580.7693264</v>
      </c>
      <c r="L3270" s="444">
        <f t="shared" ca="1" si="144"/>
        <v>-286318261965.40771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-286318261965.40771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-1192992758.1891987</v>
      </c>
      <c r="L3271" s="444">
        <f t="shared" ca="1" si="144"/>
        <v>-287511254723.59692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-287511254723.59692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-1197963561.3483205</v>
      </c>
      <c r="L3272" s="444">
        <f t="shared" ca="1" si="144"/>
        <v>-288709218284.94525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-288709218284.94525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-1202955076.1872718</v>
      </c>
      <c r="L3273" s="444">
        <f t="shared" ca="1" si="144"/>
        <v>-289912173361.13251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-289912173361.13251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-1207967389.0047188</v>
      </c>
      <c r="L3274" s="444">
        <f t="shared" ca="1" si="144"/>
        <v>-291120140750.13721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-291120140750.13721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-1213000586.458905</v>
      </c>
      <c r="L3275" s="444">
        <f t="shared" ca="1" si="144"/>
        <v>-292333141336.59613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-292333141336.59613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-1218054755.5691504</v>
      </c>
      <c r="L3276" s="444">
        <f t="shared" ca="1" si="144"/>
        <v>-293551196092.16528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-293551196092.16528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-1223129983.7173553</v>
      </c>
      <c r="L3277" s="444">
        <f t="shared" ca="1" si="144"/>
        <v>-294774326075.88263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-294774326075.88263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-1228226358.6495109</v>
      </c>
      <c r="L3278" s="444">
        <f t="shared" ca="1" si="144"/>
        <v>-296002552434.53217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-296002552434.53217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-1233343968.4772174</v>
      </c>
      <c r="L3279" s="444">
        <f t="shared" ca="1" si="144"/>
        <v>-297235896403.0094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-297235896403.0094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-1238482901.6792059</v>
      </c>
      <c r="L3280" s="444">
        <f t="shared" ca="1" si="144"/>
        <v>-298474379304.6886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-298474379304.6886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-1243643247.102869</v>
      </c>
      <c r="L3281" s="444">
        <f t="shared" ca="1" si="144"/>
        <v>-299718022551.79144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-299718022551.79144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-1248825093.9657977</v>
      </c>
      <c r="L3282" s="444">
        <f t="shared" ca="1" si="144"/>
        <v>-300966847645.75726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-300966847645.75726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-1254028531.857322</v>
      </c>
      <c r="L3283" s="444">
        <f t="shared" ca="1" si="144"/>
        <v>-302220876177.61456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-302220876177.61456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-1259253650.7400606</v>
      </c>
      <c r="L3284" s="444">
        <f t="shared" ca="1" si="144"/>
        <v>-303480129828.35461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-303480129828.35461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-1264500540.9514775</v>
      </c>
      <c r="L3285" s="444">
        <f t="shared" ca="1" si="144"/>
        <v>-304744630369.30609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-304744630369.30609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-1269769293.205442</v>
      </c>
      <c r="L3286" s="444">
        <f t="shared" ca="1" si="144"/>
        <v>-306014399662.51154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-306014399662.51154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-1275059998.5937982</v>
      </c>
      <c r="L3287" s="444">
        <f t="shared" ca="1" si="144"/>
        <v>-307289459661.10535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-307289459661.10535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-1280372748.587939</v>
      </c>
      <c r="L3288" s="444">
        <f t="shared" ca="1" si="144"/>
        <v>-308569832409.6933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-308569832409.6933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-1285707635.0403888</v>
      </c>
      <c r="L3289" s="444">
        <f t="shared" ca="1" si="144"/>
        <v>-309855540044.7337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-309855540044.7337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-1291064750.1863904</v>
      </c>
      <c r="L3290" s="444">
        <f t="shared" ca="1" si="144"/>
        <v>-311146604794.9201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-311146604794.9201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-1296444186.6455004</v>
      </c>
      <c r="L3291" s="444">
        <f t="shared" ca="1" si="144"/>
        <v>-312443048981.56561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-312443048981.56561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-1301846037.4231901</v>
      </c>
      <c r="L3292" s="444">
        <f t="shared" ca="1" si="144"/>
        <v>-313744895018.98883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-313744895018.98883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-1307270395.9124534</v>
      </c>
      <c r="L3293" s="444">
        <f t="shared" ca="1" si="144"/>
        <v>-315052165414.90131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-315052165414.90131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-1312717355.895422</v>
      </c>
      <c r="L3294" s="444">
        <f t="shared" ca="1" si="144"/>
        <v>-316364882770.79675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-316364882770.79675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-1318187011.5449865</v>
      </c>
      <c r="L3295" s="444">
        <f t="shared" ca="1" si="144"/>
        <v>-317683069782.34174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-317683069782.34174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-1323679457.4264238</v>
      </c>
      <c r="L3296" s="444">
        <f t="shared" ca="1" si="144"/>
        <v>-319006749239.76819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-319006749239.76819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-1329194788.4990342</v>
      </c>
      <c r="L3297" s="444">
        <f t="shared" ca="1" si="144"/>
        <v>-320335944028.26721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-320335944028.26721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-1334733100.11778</v>
      </c>
      <c r="L3298" s="444">
        <f t="shared" ca="1" si="144"/>
        <v>-321670677128.38501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-321670677128.38501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-1340294488.0349376</v>
      </c>
      <c r="L3299" s="444">
        <f t="shared" ca="1" si="144"/>
        <v>-323010971616.41992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-323010971616.41992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-1345879048.4017496</v>
      </c>
      <c r="L3300" s="444">
        <f t="shared" ca="1" si="144"/>
        <v>-324356850664.82166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-324356850664.82166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-1351486877.7700901</v>
      </c>
      <c r="L3301" s="444">
        <f t="shared" ca="1" si="144"/>
        <v>-325708337542.59174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-325708337542.59174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-1357118073.0941322</v>
      </c>
      <c r="L3302" s="444">
        <f t="shared" ca="1" si="144"/>
        <v>-327065455615.68585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-327065455615.68585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-1362772731.7320244</v>
      </c>
      <c r="L3303" s="444">
        <f t="shared" ca="1" si="144"/>
        <v>-328428228347.41785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-328428228347.41785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-1368450951.4475744</v>
      </c>
      <c r="L3304" s="444">
        <f t="shared" ca="1" si="144"/>
        <v>-329796679298.86542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-329796679298.86542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-1374152830.4119391</v>
      </c>
      <c r="L3305" s="444">
        <f t="shared" ca="1" si="144"/>
        <v>-331170832129.27734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-331170832129.27734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-1379878467.2053223</v>
      </c>
      <c r="L3306" s="444">
        <f t="shared" ca="1" si="144"/>
        <v>-332550710596.48267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-332550710596.48267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-1385627960.8186777</v>
      </c>
      <c r="L3307" s="444">
        <f t="shared" ca="1" si="144"/>
        <v>-333936338557.30133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-333936338557.30133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-1391401410.6554222</v>
      </c>
      <c r="L3308" s="444">
        <f t="shared" ca="1" si="144"/>
        <v>-335327739967.95673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-335327739967.95673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-1397198916.5331531</v>
      </c>
      <c r="L3309" s="444">
        <f t="shared" ca="1" si="144"/>
        <v>-336724938884.48987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-336724938884.48987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-1403020578.6853745</v>
      </c>
      <c r="L3310" s="444">
        <f t="shared" ca="1" si="144"/>
        <v>-338127959463.17523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-338127959463.17523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-1408866497.7632301</v>
      </c>
      <c r="L3311" s="444">
        <f t="shared" ca="1" si="144"/>
        <v>-339536825960.93848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-339536825960.93848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-1414736774.8372436</v>
      </c>
      <c r="L3312" s="444">
        <f t="shared" ca="1" si="144"/>
        <v>-340951562735.7757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-340951562735.7757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-1420631511.3990655</v>
      </c>
      <c r="L3313" s="444">
        <f t="shared" ca="1" si="144"/>
        <v>-342372194247.17474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-342372194247.17474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-1426550809.3632281</v>
      </c>
      <c r="L3314" s="444">
        <f t="shared" ca="1" si="144"/>
        <v>-343798745056.53796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-343798745056.53796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-1432494771.0689082</v>
      </c>
      <c r="L3315" s="444">
        <f t="shared" ca="1" si="144"/>
        <v>-345231239827.60687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-345231239827.60687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-1438463499.2816954</v>
      </c>
      <c r="L3316" s="444">
        <f t="shared" ca="1" si="144"/>
        <v>-346669703326.88855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-346669703326.88855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-1444457097.195369</v>
      </c>
      <c r="L3317" s="444">
        <f t="shared" ca="1" si="144"/>
        <v>-348114160424.08392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-348114160424.08392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-1450475668.4336829</v>
      </c>
      <c r="L3318" s="444">
        <f t="shared" ca="1" si="144"/>
        <v>-349564636092.51758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-349564636092.51758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-1456519317.0521564</v>
      </c>
      <c r="L3319" s="444">
        <f t="shared" ca="1" si="144"/>
        <v>-351021155409.56976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-351021155409.56976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-1462588147.5398741</v>
      </c>
      <c r="L3320" s="444">
        <f t="shared" ca="1" si="144"/>
        <v>-352483743557.10962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-352483743557.10962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-1468682264.82129</v>
      </c>
      <c r="L3321" s="444">
        <f t="shared" ca="1" si="144"/>
        <v>-353952425821.93091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-353952425821.93091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-1474801774.2580454</v>
      </c>
      <c r="L3322" s="444">
        <f t="shared" ca="1" si="144"/>
        <v>-355427227596.18896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-355427227596.18896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-1480946781.6507874</v>
      </c>
      <c r="L3323" s="444">
        <f t="shared" ref="L3323:L3577" ca="1" si="149">I3323-J3323+K3323</f>
        <v>-356908174377.83972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-356908174377.83972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-1487117393.2409987</v>
      </c>
      <c r="L3324" s="444">
        <f t="shared" ca="1" si="149"/>
        <v>-358395291771.08075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-358395291771.08075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-1493313715.7128365</v>
      </c>
      <c r="L3325" s="444">
        <f t="shared" ca="1" si="149"/>
        <v>-359888605486.79358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-359888605486.79358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-1499535856.1949732</v>
      </c>
      <c r="L3326" s="444">
        <f t="shared" ca="1" si="149"/>
        <v>-361388141342.98853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-361388141342.98853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-1505783922.2624521</v>
      </c>
      <c r="L3327" s="444">
        <f t="shared" ca="1" si="149"/>
        <v>-362893925265.25098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-362893925265.25098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-1512058021.9385457</v>
      </c>
      <c r="L3328" s="444">
        <f t="shared" ca="1" si="149"/>
        <v>-364405983287.18951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-364405983287.18951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-1518358263.6966228</v>
      </c>
      <c r="L3329" s="444">
        <f t="shared" ca="1" si="149"/>
        <v>-365924341550.88611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-365924341550.88611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-1524684756.4620254</v>
      </c>
      <c r="L3330" s="444">
        <f t="shared" ca="1" si="149"/>
        <v>-367449026307.34814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-367449026307.34814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-1531037609.6139505</v>
      </c>
      <c r="L3331" s="444">
        <f t="shared" ca="1" si="149"/>
        <v>-368980063916.9621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-368980063916.9621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-1537416932.9873421</v>
      </c>
      <c r="L3332" s="444">
        <f t="shared" ca="1" si="149"/>
        <v>-370517480849.94946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-370517480849.94946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-1543822836.8747895</v>
      </c>
      <c r="L3333" s="444">
        <f t="shared" ca="1" si="149"/>
        <v>-372061303686.82428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-372061303686.82428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-1550255432.0284345</v>
      </c>
      <c r="L3334" s="444">
        <f t="shared" ca="1" si="149"/>
        <v>-373611559118.85272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-373611559118.85272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-1556714829.6618862</v>
      </c>
      <c r="L3335" s="444">
        <f t="shared" ca="1" si="149"/>
        <v>-375168273948.51459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-375168273948.51459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-1563201141.4521441</v>
      </c>
      <c r="L3336" s="444">
        <f t="shared" ca="1" si="149"/>
        <v>-376731475089.96674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-376731475089.96674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-1569714479.541528</v>
      </c>
      <c r="L3337" s="444">
        <f t="shared" ca="1" si="149"/>
        <v>-378301189569.50824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-378301189569.50824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-1576254956.5396175</v>
      </c>
      <c r="L3338" s="444">
        <f t="shared" ca="1" si="149"/>
        <v>-379877444526.04785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-379877444526.04785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-1582822685.5251994</v>
      </c>
      <c r="L3339" s="444">
        <f t="shared" ca="1" si="149"/>
        <v>-381460267211.57306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-381460267211.57306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-1589417780.0482211</v>
      </c>
      <c r="L3340" s="444">
        <f t="shared" ca="1" si="149"/>
        <v>-383049684991.62128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-383049684991.62128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-1596040354.1317554</v>
      </c>
      <c r="L3341" s="444">
        <f t="shared" ca="1" si="149"/>
        <v>-384645725345.75305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-384645725345.75305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-1602690522.2739711</v>
      </c>
      <c r="L3342" s="444">
        <f t="shared" ca="1" si="149"/>
        <v>-386248415868.02704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-386248415868.02704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-1609368399.4501126</v>
      </c>
      <c r="L3343" s="444">
        <f t="shared" ca="1" si="149"/>
        <v>-387857784267.47717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-387857784267.47717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-1616074101.1144881</v>
      </c>
      <c r="L3344" s="444">
        <f t="shared" ca="1" si="149"/>
        <v>-389473858368.59167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-389473858368.59167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-1622807743.2024653</v>
      </c>
      <c r="L3345" s="444">
        <f t="shared" ca="1" si="149"/>
        <v>-391096666111.79413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-391096666111.79413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-1629569442.1324756</v>
      </c>
      <c r="L3346" s="444">
        <f t="shared" ca="1" si="149"/>
        <v>-392726235553.92657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-392726235553.92657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-1636359314.8080273</v>
      </c>
      <c r="L3347" s="444">
        <f t="shared" ca="1" si="149"/>
        <v>-394362594868.73462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-394362594868.73462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-1643177478.6197276</v>
      </c>
      <c r="L3348" s="444">
        <f t="shared" ca="1" si="149"/>
        <v>-396005772347.35437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-396005772347.35437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-1650024051.44731</v>
      </c>
      <c r="L3349" s="444">
        <f t="shared" ca="1" si="149"/>
        <v>-397655796398.8017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-397655796398.8017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-1656899151.6616738</v>
      </c>
      <c r="L3350" s="444">
        <f t="shared" ca="1" si="149"/>
        <v>-399312695550.46338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-399312695550.46338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-1663802898.1269307</v>
      </c>
      <c r="L3351" s="444">
        <f t="shared" ca="1" si="149"/>
        <v>-400976498448.59033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-400976498448.59033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-1670735410.2024598</v>
      </c>
      <c r="L3352" s="444">
        <f t="shared" ca="1" si="149"/>
        <v>-402647233858.79279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-402647233858.79279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-1677696807.7449698</v>
      </c>
      <c r="L3353" s="444">
        <f t="shared" ca="1" si="149"/>
        <v>-404324930666.53778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-404324930666.53778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-1684687211.110574</v>
      </c>
      <c r="L3354" s="444">
        <f t="shared" ca="1" si="149"/>
        <v>-406009617877.64838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-406009617877.64838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-1691706741.1568682</v>
      </c>
      <c r="L3355" s="444">
        <f t="shared" ca="1" si="149"/>
        <v>-407701324618.80524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-407701324618.80524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-1698755519.2450218</v>
      </c>
      <c r="L3356" s="444">
        <f t="shared" ca="1" si="149"/>
        <v>-409400080138.05023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-409400080138.05023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-1705833667.2418759</v>
      </c>
      <c r="L3357" s="444">
        <f t="shared" ca="1" si="149"/>
        <v>-411105913805.29211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-411105913805.29211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-1712941307.5220504</v>
      </c>
      <c r="L3358" s="444">
        <f t="shared" ca="1" si="149"/>
        <v>-412818855112.81415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-412818855112.81415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-1720078562.9700589</v>
      </c>
      <c r="L3359" s="444">
        <f t="shared" ca="1" si="149"/>
        <v>-414538933675.78418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-414538933675.78418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-1727245556.982434</v>
      </c>
      <c r="L3360" s="444">
        <f t="shared" ca="1" si="149"/>
        <v>-416266179232.7666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-416266179232.7666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-1734442413.4698608</v>
      </c>
      <c r="L3361" s="444">
        <f t="shared" ca="1" si="149"/>
        <v>-418000621646.23645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-418000621646.23645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-1741669256.8593185</v>
      </c>
      <c r="L3362" s="444">
        <f t="shared" ca="1" si="149"/>
        <v>-419742290903.09576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-419742290903.09576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-1748926212.0962324</v>
      </c>
      <c r="L3363" s="444">
        <f t="shared" ca="1" si="149"/>
        <v>-421491217115.19202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-421491217115.19202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-1756213404.6466334</v>
      </c>
      <c r="L3364" s="444">
        <f t="shared" ca="1" si="149"/>
        <v>-423247430519.83862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-423247430519.83862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-1763530960.4993277</v>
      </c>
      <c r="L3365" s="444">
        <f t="shared" ca="1" si="149"/>
        <v>-425010961480.33795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-425010961480.33795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-1770879006.1680748</v>
      </c>
      <c r="L3366" s="444">
        <f t="shared" ca="1" si="149"/>
        <v>-426781840486.50604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-426781840486.50604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-1778257668.6937752</v>
      </c>
      <c r="L3367" s="444">
        <f t="shared" ca="1" si="149"/>
        <v>-428560098155.19983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-428560098155.19983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-1785667075.6466658</v>
      </c>
      <c r="L3368" s="444">
        <f t="shared" ca="1" si="149"/>
        <v>-430345765230.8465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-430345765230.8465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-1793107355.1285269</v>
      </c>
      <c r="L3369" s="444">
        <f t="shared" ca="1" si="149"/>
        <v>-432138872585.97504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-432138872585.97504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-1800578635.7748961</v>
      </c>
      <c r="L3370" s="444">
        <f t="shared" ca="1" si="149"/>
        <v>-433939451221.74994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-433939451221.74994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-1808081046.7572913</v>
      </c>
      <c r="L3371" s="444">
        <f t="shared" ca="1" si="149"/>
        <v>-435747532268.5072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-435747532268.5072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-1815614717.7854464</v>
      </c>
      <c r="L3372" s="444">
        <f t="shared" ca="1" si="149"/>
        <v>-437563146986.29266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-437563146986.29266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-1823179779.1095526</v>
      </c>
      <c r="L3373" s="444">
        <f t="shared" ca="1" si="149"/>
        <v>-439386326765.40222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-439386326765.40222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-1830776361.5225093</v>
      </c>
      <c r="L3374" s="444">
        <f t="shared" ca="1" si="149"/>
        <v>-441217103126.92474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-441217103126.92474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-1838404596.3621862</v>
      </c>
      <c r="L3375" s="444">
        <f t="shared" ca="1" si="149"/>
        <v>-443055507723.28693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-443055507723.28693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-1846064615.5136955</v>
      </c>
      <c r="L3376" s="444">
        <f t="shared" ca="1" si="149"/>
        <v>-444901572338.8006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-444901572338.8006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-1853756551.411669</v>
      </c>
      <c r="L3377" s="444">
        <f t="shared" ca="1" si="149"/>
        <v>-446755328890.21228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-446755328890.21228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-1861480537.042551</v>
      </c>
      <c r="L3378" s="444">
        <f t="shared" ca="1" si="149"/>
        <v>-448616809427.25482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-448616809427.25482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-1869236705.9468951</v>
      </c>
      <c r="L3379" s="444">
        <f t="shared" ca="1" si="149"/>
        <v>-450486046133.20172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-450486046133.20172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-1877025192.221674</v>
      </c>
      <c r="L3380" s="444">
        <f t="shared" ca="1" si="149"/>
        <v>-452363071325.4234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-452363071325.4234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-1884846130.5225976</v>
      </c>
      <c r="L3381" s="444">
        <f t="shared" ca="1" si="149"/>
        <v>-454247917455.94598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-454247917455.94598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-1892699656.0664415</v>
      </c>
      <c r="L3382" s="444">
        <f t="shared" ca="1" si="149"/>
        <v>-456140617112.01245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-456140617112.01245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-1900585904.6333849</v>
      </c>
      <c r="L3383" s="444">
        <f t="shared" ca="1" si="149"/>
        <v>-458041203016.64581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-458041203016.64581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-1908505012.5693576</v>
      </c>
      <c r="L3384" s="444">
        <f t="shared" ca="1" si="149"/>
        <v>-459949708029.21515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-459949708029.21515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-1916457116.7883964</v>
      </c>
      <c r="L3385" s="444">
        <f t="shared" ca="1" si="149"/>
        <v>-461866165146.00354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-461866165146.00354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-1924442354.7750144</v>
      </c>
      <c r="L3386" s="444">
        <f t="shared" ca="1" si="149"/>
        <v>-463790607500.77856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-463790607500.77856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-1932460864.5865774</v>
      </c>
      <c r="L3387" s="444">
        <f t="shared" ca="1" si="149"/>
        <v>-465723068365.36511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-465723068365.36511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-1940512784.8556876</v>
      </c>
      <c r="L3388" s="444">
        <f t="shared" ca="1" si="149"/>
        <v>-467663581150.22083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-467663581150.22083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-1948598254.7925868</v>
      </c>
      <c r="L3389" s="444">
        <f t="shared" ca="1" si="149"/>
        <v>-469612179405.01343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-469612179405.01343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-1956717414.187556</v>
      </c>
      <c r="L3390" s="444">
        <f t="shared" ca="1" si="149"/>
        <v>-471568896819.20099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-471568896819.20099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-1964870403.4133375</v>
      </c>
      <c r="L3391" s="444">
        <f t="shared" ca="1" si="149"/>
        <v>-473533767222.61432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-473533767222.61432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-1973057363.4275596</v>
      </c>
      <c r="L3392" s="444">
        <f t="shared" ca="1" si="149"/>
        <v>-475506824586.04187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-475506824586.04187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-1981278435.7751744</v>
      </c>
      <c r="L3393" s="444">
        <f t="shared" ca="1" si="149"/>
        <v>-477488103021.81702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-477488103021.81702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-1989533762.5909042</v>
      </c>
      <c r="L3394" s="444">
        <f t="shared" ca="1" si="149"/>
        <v>-479477636784.4079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-479477636784.4079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-1997823486.6016996</v>
      </c>
      <c r="L3395" s="444">
        <f t="shared" ca="1" si="149"/>
        <v>-481475460271.00958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-481475460271.00958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-2006147751.1292064</v>
      </c>
      <c r="L3396" s="444">
        <f t="shared" ca="1" si="149"/>
        <v>-483481608022.13879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-483481608022.13879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-2014506700.0922446</v>
      </c>
      <c r="L3397" s="444">
        <f t="shared" ca="1" si="149"/>
        <v>-485496114722.23102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-485496114722.23102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-2022900478.0092959</v>
      </c>
      <c r="L3398" s="444">
        <f t="shared" ca="1" si="149"/>
        <v>-487519015200.2403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-487519015200.2403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-2031329230.0010011</v>
      </c>
      <c r="L3399" s="444">
        <f t="shared" ca="1" si="149"/>
        <v>-489550344430.24127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-489550344430.24127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-2039793101.7926719</v>
      </c>
      <c r="L3400" s="444">
        <f t="shared" ca="1" si="149"/>
        <v>-491590137532.03394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-491590137532.03394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-2048292239.7168081</v>
      </c>
      <c r="L3401" s="444">
        <f t="shared" ca="1" si="149"/>
        <v>-493638429771.75073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-493638429771.75073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-2056826790.7156284</v>
      </c>
      <c r="L3402" s="444">
        <f t="shared" ca="1" si="149"/>
        <v>-495695256562.46637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-495695256562.46637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-2065396902.3436098</v>
      </c>
      <c r="L3403" s="444">
        <f t="shared" ca="1" si="149"/>
        <v>-497760653464.81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-497760653464.81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-2074002722.7700419</v>
      </c>
      <c r="L3404" s="444">
        <f t="shared" ca="1" si="149"/>
        <v>-499834656187.58002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-499834656187.58002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-2082644400.7815831</v>
      </c>
      <c r="L3405" s="444">
        <f t="shared" ca="1" si="149"/>
        <v>-501917300588.36157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-501917300588.36157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-2091322085.7848401</v>
      </c>
      <c r="L3406" s="444">
        <f t="shared" ca="1" si="149"/>
        <v>-504008622674.14642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-504008622674.14642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-2100035927.8089435</v>
      </c>
      <c r="L3407" s="444">
        <f t="shared" ca="1" si="149"/>
        <v>-506108658601.95538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-506108658601.95538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-2108786077.5081475</v>
      </c>
      <c r="L3408" s="444">
        <f t="shared" ca="1" si="149"/>
        <v>-508217444679.4635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-508217444679.4635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-2117572686.1644313</v>
      </c>
      <c r="L3409" s="444">
        <f t="shared" ca="1" si="149"/>
        <v>-510335017365.62793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-510335017365.62793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-2126395905.6901166</v>
      </c>
      <c r="L3410" s="444">
        <f t="shared" ca="1" si="149"/>
        <v>-512461413271.31805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-512461413271.31805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-2135255888.630492</v>
      </c>
      <c r="L3411" s="444">
        <f t="shared" ca="1" si="149"/>
        <v>-514596669159.94855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-514596669159.94855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-2144152788.1664522</v>
      </c>
      <c r="L3412" s="444">
        <f t="shared" ca="1" si="149"/>
        <v>-516740821948.11499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-516740821948.11499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-2153086758.1171455</v>
      </c>
      <c r="L3413" s="444">
        <f t="shared" ca="1" si="149"/>
        <v>-518893908706.23212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-518893908706.23212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-2162057952.9426336</v>
      </c>
      <c r="L3414" s="444">
        <f t="shared" ca="1" si="149"/>
        <v>-521055966659.17474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-521055966659.17474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-2171066527.7465615</v>
      </c>
      <c r="L3415" s="444">
        <f t="shared" ca="1" si="149"/>
        <v>-523227033186.92133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-523227033186.92133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-2180112638.2788391</v>
      </c>
      <c r="L3416" s="444">
        <f t="shared" ca="1" si="149"/>
        <v>-525407145825.2002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-525407145825.2002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-2189196440.938334</v>
      </c>
      <c r="L3417" s="444">
        <f t="shared" ca="1" si="149"/>
        <v>-527596342266.13855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-527596342266.13855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-2198318092.7755771</v>
      </c>
      <c r="L3418" s="444">
        <f t="shared" ca="1" si="149"/>
        <v>-529794660358.91412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-529794660358.91412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-2207477751.4954758</v>
      </c>
      <c r="L3419" s="444">
        <f t="shared" ca="1" si="149"/>
        <v>-532002138110.40961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-532002138110.40961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-2216675575.4600401</v>
      </c>
      <c r="L3420" s="444">
        <f t="shared" ca="1" si="149"/>
        <v>-534218813685.86963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-534218813685.86963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-2225911723.6911235</v>
      </c>
      <c r="L3421" s="444">
        <f t="shared" ca="1" si="149"/>
        <v>-536444725409.56073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-536444725409.56073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-2235186355.8731699</v>
      </c>
      <c r="L3422" s="444">
        <f t="shared" ca="1" si="149"/>
        <v>-538679911765.4339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-538679911765.4339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-2244499632.3559747</v>
      </c>
      <c r="L3423" s="444">
        <f t="shared" ca="1" si="149"/>
        <v>-540924411397.78986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-540924411397.78986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-2253851714.1574578</v>
      </c>
      <c r="L3424" s="444">
        <f t="shared" ca="1" si="149"/>
        <v>-543178263111.94733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-543178263111.94733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-2263242762.9664474</v>
      </c>
      <c r="L3425" s="444">
        <f t="shared" ca="1" si="149"/>
        <v>-545441505874.91376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-545441505874.91376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-2272672941.145474</v>
      </c>
      <c r="L3426" s="444">
        <f t="shared" ca="1" si="149"/>
        <v>-547714178816.0592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-547714178816.0592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-2282142411.7335796</v>
      </c>
      <c r="L3427" s="444">
        <f t="shared" ca="1" si="149"/>
        <v>-549996321227.79272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-549996321227.79272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-2291651338.4491363</v>
      </c>
      <c r="L3428" s="444">
        <f t="shared" ca="1" si="149"/>
        <v>-552287972566.24182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-552287972566.24182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-2301199885.6926742</v>
      </c>
      <c r="L3429" s="444">
        <f t="shared" ca="1" si="149"/>
        <v>-554589172451.93445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-554589172451.93445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-2310788218.549727</v>
      </c>
      <c r="L3430" s="444">
        <f t="shared" ca="1" si="149"/>
        <v>-556899960670.48413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-556899960670.48413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-2320416502.793684</v>
      </c>
      <c r="L3431" s="444">
        <f t="shared" ca="1" si="149"/>
        <v>-559220377173.27783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-559220377173.27783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-2330084904.8886576</v>
      </c>
      <c r="L3432" s="444">
        <f t="shared" ca="1" si="149"/>
        <v>-561550462078.1665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-561550462078.1665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-2339793591.9923606</v>
      </c>
      <c r="L3433" s="444">
        <f t="shared" ca="1" si="149"/>
        <v>-563890255670.15881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-563890255670.15881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-2349542731.9589949</v>
      </c>
      <c r="L3434" s="444">
        <f t="shared" ca="1" si="149"/>
        <v>-566239798402.1178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-566239798402.1178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-2359332493.3421574</v>
      </c>
      <c r="L3435" s="444">
        <f t="shared" ca="1" si="149"/>
        <v>-568599130895.45996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-568599130895.45996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-2369163045.3977499</v>
      </c>
      <c r="L3436" s="444">
        <f t="shared" ca="1" si="149"/>
        <v>-570968293940.85767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-570968293940.85767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-2379034558.0869069</v>
      </c>
      <c r="L3437" s="444">
        <f t="shared" ca="1" si="149"/>
        <v>-573347328498.94458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-573347328498.94458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-2388947202.0789356</v>
      </c>
      <c r="L3438" s="444">
        <f t="shared" ca="1" si="149"/>
        <v>-575736275701.02356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-575736275701.02356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-2398901148.7542648</v>
      </c>
      <c r="L3439" s="444">
        <f t="shared" ca="1" si="149"/>
        <v>-578135176849.77783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-578135176849.77783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-2408896570.2074075</v>
      </c>
      <c r="L3440" s="444">
        <f t="shared" ca="1" si="149"/>
        <v>-580544073419.98523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-580544073419.98523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-2418933639.2499385</v>
      </c>
      <c r="L3441" s="444">
        <f t="shared" ca="1" si="149"/>
        <v>-582963007059.23511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-582963007059.23511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-2429012529.4134798</v>
      </c>
      <c r="L3442" s="444">
        <f t="shared" ca="1" si="149"/>
        <v>-585392019588.64856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-585392019588.64856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-2439133414.9527025</v>
      </c>
      <c r="L3443" s="444">
        <f t="shared" ca="1" si="149"/>
        <v>-587831153003.60132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-587831153003.60132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-2449296470.8483386</v>
      </c>
      <c r="L3444" s="444">
        <f t="shared" ca="1" si="149"/>
        <v>-590280449474.44971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-590280449474.44971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-2459501872.8102069</v>
      </c>
      <c r="L3445" s="444">
        <f t="shared" ca="1" si="149"/>
        <v>-592739951347.25989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-592739951347.25989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-2469749797.2802496</v>
      </c>
      <c r="L3446" s="444">
        <f t="shared" ca="1" si="149"/>
        <v>-595209701144.54016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-595209701144.54016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-2480040421.4355841</v>
      </c>
      <c r="L3447" s="444">
        <f t="shared" ca="1" si="149"/>
        <v>-597689741565.97571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-597689741565.97571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-2490373923.1915655</v>
      </c>
      <c r="L3448" s="444">
        <f t="shared" ca="1" si="149"/>
        <v>-600180115489.16724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-600180115489.16724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-2500750481.2048635</v>
      </c>
      <c r="L3449" s="444">
        <f t="shared" ca="1" si="149"/>
        <v>-602680865970.37207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-602680865970.37207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-2511170274.8765502</v>
      </c>
      <c r="L3450" s="444">
        <f t="shared" ca="1" si="149"/>
        <v>-605192036245.24866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-605192036245.24866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-2521633484.3552027</v>
      </c>
      <c r="L3451" s="444">
        <f t="shared" ca="1" si="149"/>
        <v>-607713669729.60388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-607713669729.60388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-2532140290.5400162</v>
      </c>
      <c r="L3452" s="444">
        <f t="shared" ca="1" si="149"/>
        <v>-610245810020.14392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-610245810020.14392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-2542690875.0839329</v>
      </c>
      <c r="L3453" s="444">
        <f t="shared" ca="1" si="149"/>
        <v>-612788500895.22791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-612788500895.22791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-2553285420.3967829</v>
      </c>
      <c r="L3454" s="444">
        <f t="shared" ca="1" si="149"/>
        <v>-615341786315.62463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-615341786315.62463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-2563924109.6484361</v>
      </c>
      <c r="L3455" s="444">
        <f t="shared" ca="1" si="149"/>
        <v>-617905710425.27307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-617905710425.27307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-2574607126.7719712</v>
      </c>
      <c r="L3456" s="444">
        <f t="shared" ca="1" si="149"/>
        <v>-620480317552.04504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-620480317552.04504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-2585334656.4668541</v>
      </c>
      <c r="L3457" s="444">
        <f t="shared" ca="1" si="149"/>
        <v>-623065652208.51184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-623065652208.51184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-2596106884.2021327</v>
      </c>
      <c r="L3458" s="444">
        <f t="shared" ca="1" si="149"/>
        <v>-625661759092.71399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-625661759092.71399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-2606923996.2196417</v>
      </c>
      <c r="L3459" s="444">
        <f t="shared" ca="1" si="149"/>
        <v>-628268683088.93359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-628268683088.93359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-2617786179.5372233</v>
      </c>
      <c r="L3460" s="444">
        <f t="shared" ca="1" si="149"/>
        <v>-630886469268.47083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-630886469268.47083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-2628693621.9519615</v>
      </c>
      <c r="L3461" s="444">
        <f t="shared" ca="1" si="149"/>
        <v>-633515162890.42273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-633515162890.42273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-2639646512.0434279</v>
      </c>
      <c r="L3462" s="444">
        <f t="shared" ca="1" si="149"/>
        <v>-636154809402.46619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-636154809402.46619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-2650645039.1769423</v>
      </c>
      <c r="L3463" s="444">
        <f t="shared" ca="1" si="149"/>
        <v>-638805454441.64319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-638805454441.64319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-2661689393.5068464</v>
      </c>
      <c r="L3464" s="444">
        <f t="shared" ca="1" si="149"/>
        <v>-641467143835.15002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-641467143835.15002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-2672779765.9797916</v>
      </c>
      <c r="L3465" s="444">
        <f t="shared" ca="1" si="149"/>
        <v>-644139923601.12976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-644139923601.12976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-2683916348.3380408</v>
      </c>
      <c r="L3466" s="444">
        <f t="shared" ca="1" si="149"/>
        <v>-646823839949.46777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-646823839949.46777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-2695099333.1227822</v>
      </c>
      <c r="L3467" s="444">
        <f t="shared" ca="1" si="149"/>
        <v>-649518939282.59058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-649518939282.59058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-2706328913.6774607</v>
      </c>
      <c r="L3468" s="444">
        <f t="shared" ca="1" si="149"/>
        <v>-652225268196.26807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-652225268196.26807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-2717605284.1511168</v>
      </c>
      <c r="L3469" s="444">
        <f t="shared" ca="1" si="149"/>
        <v>-654942873480.41919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-654942873480.41919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-2728928639.5017467</v>
      </c>
      <c r="L3470" s="444">
        <f t="shared" ca="1" si="149"/>
        <v>-657671802119.9209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-657671802119.9209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-2740299175.4996705</v>
      </c>
      <c r="L3471" s="444">
        <f t="shared" ca="1" si="149"/>
        <v>-660412101295.42053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-660412101295.42053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-2751717088.7309189</v>
      </c>
      <c r="L3472" s="444">
        <f t="shared" ca="1" si="149"/>
        <v>-663163818384.15149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-663163818384.15149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-2763182576.6006312</v>
      </c>
      <c r="L3473" s="444">
        <f t="shared" ca="1" si="149"/>
        <v>-665927000960.75208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-665927000960.75208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-2774695837.3364668</v>
      </c>
      <c r="L3474" s="444">
        <f t="shared" ca="1" si="149"/>
        <v>-668701696798.0885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-668701696798.0885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-2786257069.9920354</v>
      </c>
      <c r="L3475" s="444">
        <f t="shared" ca="1" si="149"/>
        <v>-671487953868.08057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-671487953868.08057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-2797866474.4503355</v>
      </c>
      <c r="L3476" s="444">
        <f t="shared" ca="1" si="149"/>
        <v>-674285820342.53088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-674285820342.53088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-2809524251.4272118</v>
      </c>
      <c r="L3477" s="444">
        <f t="shared" ca="1" si="149"/>
        <v>-677095344593.95813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-677095344593.95813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-2821230602.4748254</v>
      </c>
      <c r="L3478" s="444">
        <f t="shared" ca="1" si="149"/>
        <v>-679916575196.43298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-679916575196.43298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-2832985729.9851375</v>
      </c>
      <c r="L3479" s="444">
        <f t="shared" ca="1" si="149"/>
        <v>-682749560926.41809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-682749560926.41809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-2844789837.1934085</v>
      </c>
      <c r="L3480" s="444">
        <f t="shared" ca="1" si="149"/>
        <v>-685594350763.61145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-685594350763.61145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-2856643128.1817145</v>
      </c>
      <c r="L3481" s="444">
        <f t="shared" ca="1" si="149"/>
        <v>-688450993891.79321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-688450993891.79321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-2868545807.8824716</v>
      </c>
      <c r="L3482" s="444">
        <f t="shared" ca="1" si="149"/>
        <v>-691319539699.67566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-691319539699.67566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-2880498082.0819817</v>
      </c>
      <c r="L3483" s="444">
        <f t="shared" ca="1" si="149"/>
        <v>-694200037781.75769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-694200037781.75769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-2892500157.4239902</v>
      </c>
      <c r="L3484" s="444">
        <f t="shared" ca="1" si="149"/>
        <v>-697092537939.18164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-697092537939.18164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-2904552241.4132566</v>
      </c>
      <c r="L3485" s="444">
        <f t="shared" ca="1" si="149"/>
        <v>-699997090180.59485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-699997090180.59485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-2916654542.4191451</v>
      </c>
      <c r="L3486" s="444">
        <f t="shared" ca="1" si="149"/>
        <v>-702913744723.01404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-702913744723.01404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-2928807269.679225</v>
      </c>
      <c r="L3487" s="444">
        <f t="shared" ca="1" si="149"/>
        <v>-705842551992.69324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-705842551992.69324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-2941010633.3028884</v>
      </c>
      <c r="L3488" s="444">
        <f t="shared" ca="1" si="149"/>
        <v>-708783562625.99609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-708783562625.99609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-2953264844.2749839</v>
      </c>
      <c r="L3489" s="444">
        <f t="shared" ca="1" si="149"/>
        <v>-711736827470.27112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-711736827470.27112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-2965570114.4594631</v>
      </c>
      <c r="L3490" s="444">
        <f t="shared" ca="1" si="149"/>
        <v>-714702397584.73059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-714702397584.73059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-2977926656.603044</v>
      </c>
      <c r="L3491" s="444">
        <f t="shared" ca="1" si="149"/>
        <v>-717680324241.33362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-717680324241.33362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-2990334684.3388901</v>
      </c>
      <c r="L3492" s="444">
        <f t="shared" ca="1" si="149"/>
        <v>-720670658925.67249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-720670658925.67249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-3002794412.1903019</v>
      </c>
      <c r="L3493" s="444">
        <f t="shared" ca="1" si="149"/>
        <v>-723673453337.86279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-723673453337.86279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-3015306055.5744281</v>
      </c>
      <c r="L3494" s="444">
        <f t="shared" ca="1" si="149"/>
        <v>-726688759393.43726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-726688759393.43726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-3027869830.8059883</v>
      </c>
      <c r="L3495" s="444">
        <f t="shared" ca="1" si="149"/>
        <v>-729716629224.24329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-729716629224.24329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-3040485955.1010137</v>
      </c>
      <c r="L3496" s="444">
        <f t="shared" ca="1" si="149"/>
        <v>-732757115179.34436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-732757115179.34436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-3053154646.5806017</v>
      </c>
      <c r="L3497" s="444">
        <f t="shared" ca="1" si="149"/>
        <v>-735810269825.92493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-735810269825.92493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-3065876124.2746873</v>
      </c>
      <c r="L3498" s="444">
        <f t="shared" ca="1" si="149"/>
        <v>-738876145950.19958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-738876145950.19958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-3078650608.1258316</v>
      </c>
      <c r="L3499" s="444">
        <f t="shared" ca="1" si="149"/>
        <v>-741954796558.32544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-741954796558.32544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-3091478318.9930224</v>
      </c>
      <c r="L3500" s="444">
        <f t="shared" ca="1" si="149"/>
        <v>-745046274877.31848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-745046274877.31848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-3104359478.6554937</v>
      </c>
      <c r="L3501" s="444">
        <f t="shared" ca="1" si="149"/>
        <v>-748150634355.974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-748150634355.974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-3117294309.8165584</v>
      </c>
      <c r="L3502" s="444">
        <f t="shared" ca="1" si="149"/>
        <v>-751267928665.79053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-751267928665.79053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-3130283036.1074605</v>
      </c>
      <c r="L3503" s="444">
        <f t="shared" ca="1" si="149"/>
        <v>-754398211701.89795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-754398211701.89795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-3143325882.0912414</v>
      </c>
      <c r="L3504" s="444">
        <f t="shared" ca="1" si="149"/>
        <v>-757541537583.98914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-757541537583.98914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-3156423073.2666216</v>
      </c>
      <c r="L3505" s="444">
        <f t="shared" ca="1" si="149"/>
        <v>-760697960657.25574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-760697960657.25574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-3169574836.0718989</v>
      </c>
      <c r="L3506" s="444">
        <f t="shared" ca="1" si="149"/>
        <v>-763867535493.32764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-763867535493.32764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-3182781397.888865</v>
      </c>
      <c r="L3507" s="444">
        <f t="shared" ca="1" si="149"/>
        <v>-767050316891.21655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-767050316891.21655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-3196042987.0467358</v>
      </c>
      <c r="L3508" s="444">
        <f t="shared" ca="1" si="149"/>
        <v>-770246359878.26331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-770246359878.26331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-3209359832.826097</v>
      </c>
      <c r="L3509" s="444">
        <f t="shared" ca="1" si="149"/>
        <v>-773455719711.08936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-773455719711.08936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-3222732165.4628725</v>
      </c>
      <c r="L3510" s="444">
        <f t="shared" ca="1" si="149"/>
        <v>-776678451876.55225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-776678451876.55225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-3236160216.1523008</v>
      </c>
      <c r="L3511" s="444">
        <f t="shared" ca="1" si="149"/>
        <v>-779914612092.70459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-779914612092.70459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-3249644217.0529356</v>
      </c>
      <c r="L3512" s="444">
        <f t="shared" ca="1" si="149"/>
        <v>-783164256309.75757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-783164256309.75757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-3263184401.2906566</v>
      </c>
      <c r="L3513" s="444">
        <f t="shared" ca="1" si="149"/>
        <v>-786427440711.04822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-786427440711.04822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-3276781002.9627008</v>
      </c>
      <c r="L3514" s="444">
        <f t="shared" ca="1" si="149"/>
        <v>-789704221714.01086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-789704221714.01086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-3290434257.1417117</v>
      </c>
      <c r="L3515" s="444">
        <f t="shared" ca="1" si="149"/>
        <v>-792994655971.15259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-792994655971.15259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-3304144399.8798022</v>
      </c>
      <c r="L3516" s="444">
        <f t="shared" ca="1" si="149"/>
        <v>-796298800371.03235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-796298800371.03235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-3317911668.2126346</v>
      </c>
      <c r="L3517" s="444">
        <f t="shared" ca="1" si="149"/>
        <v>-799616712039.245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-799616712039.245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-3331736300.1635208</v>
      </c>
      <c r="L3518" s="444">
        <f t="shared" ca="1" si="149"/>
        <v>-802948448339.40857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-802948448339.40857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-3345618534.7475357</v>
      </c>
      <c r="L3519" s="444">
        <f t="shared" ca="1" si="149"/>
        <v>-806294066874.15613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-806294066874.15613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-3359558611.9756503</v>
      </c>
      <c r="L3520" s="444">
        <f t="shared" ca="1" si="149"/>
        <v>-809653625486.13184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-809653625486.13184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-3373556772.8588824</v>
      </c>
      <c r="L3521" s="444">
        <f t="shared" ca="1" si="149"/>
        <v>-813027182258.99072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-813027182258.99072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-3387613259.4124613</v>
      </c>
      <c r="L3522" s="444">
        <f t="shared" ca="1" si="149"/>
        <v>-816414795518.4032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-816414795518.4032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-3401728314.6600132</v>
      </c>
      <c r="L3523" s="444">
        <f t="shared" ca="1" si="149"/>
        <v>-819816523833.06323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-819816523833.06323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-3415902182.6377635</v>
      </c>
      <c r="L3524" s="444">
        <f t="shared" ca="1" si="149"/>
        <v>-823232426015.70105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-823232426015.70105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-3430135108.3987541</v>
      </c>
      <c r="L3525" s="444">
        <f t="shared" ca="1" si="149"/>
        <v>-826662561124.09985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-826662561124.09985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-3444427338.0170827</v>
      </c>
      <c r="L3526" s="444">
        <f t="shared" ca="1" si="149"/>
        <v>-830106988462.11694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-830106988462.11694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-3458779118.592154</v>
      </c>
      <c r="L3527" s="444">
        <f t="shared" ca="1" si="149"/>
        <v>-833565767580.70911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-833565767580.70911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-3473190698.2529545</v>
      </c>
      <c r="L3528" s="444">
        <f t="shared" ca="1" si="149"/>
        <v>-837038958278.96204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-837038958278.96204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-3487662326.1623416</v>
      </c>
      <c r="L3529" s="444">
        <f t="shared" ca="1" si="149"/>
        <v>-840526620605.12439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-840526620605.12439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-3502194252.5213513</v>
      </c>
      <c r="L3530" s="444">
        <f t="shared" ca="1" si="149"/>
        <v>-844028814857.64575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-844028814857.64575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-3516786728.573524</v>
      </c>
      <c r="L3531" s="444">
        <f t="shared" ca="1" si="149"/>
        <v>-847545601586.21924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-847545601586.21924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-3531440006.6092467</v>
      </c>
      <c r="L3532" s="444">
        <f t="shared" ca="1" si="149"/>
        <v>-851077041592.82849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-851077041592.82849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-3546154339.9701185</v>
      </c>
      <c r="L3533" s="444">
        <f t="shared" ca="1" si="149"/>
        <v>-854623195932.79858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-854623195932.79858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-3560929983.0533276</v>
      </c>
      <c r="L3534" s="444">
        <f t="shared" ca="1" si="149"/>
        <v>-858184125915.85193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-858184125915.85193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-3575767191.3160496</v>
      </c>
      <c r="L3535" s="444">
        <f t="shared" ca="1" si="149"/>
        <v>-861759893107.16797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-861759893107.16797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-3590666221.2798657</v>
      </c>
      <c r="L3536" s="444">
        <f t="shared" ca="1" si="149"/>
        <v>-865350559328.44788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-865350559328.44788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-3605627330.5352001</v>
      </c>
      <c r="L3537" s="444">
        <f t="shared" ca="1" si="149"/>
        <v>-868956186658.98303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-868956186658.98303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-3620650777.7457623</v>
      </c>
      <c r="L3538" s="444">
        <f t="shared" ca="1" si="149"/>
        <v>-872576837436.72876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-872576837436.72876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-3635736822.6530361</v>
      </c>
      <c r="L3539" s="444">
        <f t="shared" ca="1" si="149"/>
        <v>-876212574259.38184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-876212574259.38184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-3650885726.0807576</v>
      </c>
      <c r="L3540" s="444">
        <f t="shared" ca="1" si="149"/>
        <v>-879863459985.46265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-879863459985.46265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-3666097749.9394269</v>
      </c>
      <c r="L3541" s="444">
        <f t="shared" ca="1" si="149"/>
        <v>-883529557735.4021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-883529557735.4021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-3681373157.2308426</v>
      </c>
      <c r="L3542" s="444">
        <f t="shared" ca="1" si="149"/>
        <v>-887210930892.63293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-887210930892.63293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-3696712212.0526366</v>
      </c>
      <c r="L3543" s="444">
        <f t="shared" ca="1" si="149"/>
        <v>-890907643104.68555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-890907643104.68555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-3712115179.6028562</v>
      </c>
      <c r="L3544" s="444">
        <f t="shared" ca="1" si="149"/>
        <v>-894619758284.28845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-894619758284.28845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-3727582326.1845345</v>
      </c>
      <c r="L3545" s="444">
        <f t="shared" ca="1" si="149"/>
        <v>-898347340610.47302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-898347340610.47302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-3743113919.2103038</v>
      </c>
      <c r="L3546" s="444">
        <f t="shared" ca="1" si="149"/>
        <v>-902090454529.68335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-902090454529.68335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-3758710227.2070141</v>
      </c>
      <c r="L3547" s="444">
        <f t="shared" ca="1" si="149"/>
        <v>-905849164756.89038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-905849164756.89038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-3774371519.8203764</v>
      </c>
      <c r="L3548" s="444">
        <f t="shared" ca="1" si="149"/>
        <v>-909623536276.71082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-909623536276.71082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-3790098067.8196287</v>
      </c>
      <c r="L3549" s="444">
        <f t="shared" ca="1" si="149"/>
        <v>-913413634344.5304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-913413634344.5304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-3805890143.10221</v>
      </c>
      <c r="L3550" s="444">
        <f t="shared" ca="1" si="149"/>
        <v>-917219524487.63257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-917219524487.63257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-3821748018.6984692</v>
      </c>
      <c r="L3551" s="444">
        <f t="shared" ca="1" si="149"/>
        <v>-921041272506.33105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-921041272506.33105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-3837671968.7763786</v>
      </c>
      <c r="L3552" s="444">
        <f t="shared" ca="1" si="149"/>
        <v>-924878944475.10742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-924878944475.10742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-3853662268.6462803</v>
      </c>
      <c r="L3553" s="444">
        <f t="shared" ca="1" si="149"/>
        <v>-928732606743.75366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-928732606743.75366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-3869719194.7656403</v>
      </c>
      <c r="L3554" s="444">
        <f t="shared" ca="1" si="149"/>
        <v>-932602325938.51929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-932602325938.51929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-3885843024.7438307</v>
      </c>
      <c r="L3555" s="444">
        <f t="shared" ca="1" si="149"/>
        <v>-936488168963.26306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-936488168963.26306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-3902034037.3469296</v>
      </c>
      <c r="L3556" s="444">
        <f t="shared" ca="1" si="149"/>
        <v>-940390203000.60999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-940390203000.60999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-3918292512.5025411</v>
      </c>
      <c r="L3557" s="444">
        <f t="shared" ca="1" si="149"/>
        <v>-944308495513.11255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-944308495513.11255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-3934618731.3046355</v>
      </c>
      <c r="L3558" s="444">
        <f t="shared" ca="1" si="149"/>
        <v>-948243114244.41724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-948243114244.41724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-3951012976.0184054</v>
      </c>
      <c r="L3559" s="444">
        <f t="shared" ca="1" si="149"/>
        <v>-952194127220.43567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-952194127220.43567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-3967475530.0851493</v>
      </c>
      <c r="L3560" s="444">
        <f t="shared" ca="1" si="149"/>
        <v>-956161602750.52087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-956161602750.52087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-3984006678.1271701</v>
      </c>
      <c r="L3561" s="444">
        <f t="shared" ca="1" si="149"/>
        <v>-960145609428.64807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-960145609428.64807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-4000606705.9527001</v>
      </c>
      <c r="L3562" s="444">
        <f t="shared" ca="1" si="149"/>
        <v>-964146216134.60083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-964146216134.60083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-4017275900.5608368</v>
      </c>
      <c r="L3563" s="444">
        <f t="shared" ca="1" si="149"/>
        <v>-968163492035.16162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-968163492035.16162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-4034014550.1465068</v>
      </c>
      <c r="L3564" s="444">
        <f t="shared" ca="1" si="149"/>
        <v>-972197506585.30811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-972197506585.30811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-4050822944.1054511</v>
      </c>
      <c r="L3565" s="444">
        <f t="shared" ca="1" si="149"/>
        <v>-976248329529.41357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-976248329529.41357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-4067701373.0392232</v>
      </c>
      <c r="L3566" s="444">
        <f t="shared" ca="1" si="149"/>
        <v>-980316030902.45276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-980316030902.45276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-4084650128.7602196</v>
      </c>
      <c r="L3567" s="444">
        <f t="shared" ca="1" si="149"/>
        <v>-984400681031.21301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-984400681031.21301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-4101669504.296721</v>
      </c>
      <c r="L3568" s="444">
        <f t="shared" ca="1" si="149"/>
        <v>-988502350535.50977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-988502350535.50977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-4118759793.8979573</v>
      </c>
      <c r="L3569" s="444">
        <f t="shared" ca="1" si="149"/>
        <v>-992621110329.40771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-992621110329.40771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-4135921293.0391984</v>
      </c>
      <c r="L3570" s="444">
        <f t="shared" ca="1" si="149"/>
        <v>-996757031622.4469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-996757031622.4469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-4153154298.4268622</v>
      </c>
      <c r="L3571" s="444">
        <f t="shared" ca="1" si="149"/>
        <v>-1000910185920.8738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-1000910185920.8738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-4170459108.0036407</v>
      </c>
      <c r="L3572" s="444">
        <f t="shared" ca="1" si="149"/>
        <v>-1005080645028.8774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-1005080645028.8774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-4187836020.9536557</v>
      </c>
      <c r="L3573" s="444">
        <f t="shared" ca="1" si="149"/>
        <v>-1009268481049.8311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-1009268481049.8311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-4205285337.7076292</v>
      </c>
      <c r="L3574" s="444">
        <f t="shared" ca="1" si="149"/>
        <v>-1013473766387.5387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-1013473766387.5387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-4222807359.9480782</v>
      </c>
      <c r="L3575" s="444">
        <f t="shared" ca="1" si="149"/>
        <v>-1017696573747.4868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-1017696573747.4868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-4240402390.6145282</v>
      </c>
      <c r="L3576" s="444">
        <f t="shared" ca="1" si="149"/>
        <v>-1021936976138.1013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-1021936976138.1013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-4258070733.9087553</v>
      </c>
      <c r="L3577" s="444">
        <f t="shared" ca="1" si="149"/>
        <v>-1026195046872.0101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-1026195046872.0101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-4275812695.3000422</v>
      </c>
      <c r="L3578" s="444">
        <f t="shared" ref="L3578:L3832" ca="1" si="154">I3578-J3578+K3578</f>
        <v>-1030470859567.3102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-1030470859567.3102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-4293628581.5304589</v>
      </c>
      <c r="L3579" s="444">
        <f t="shared" ca="1" si="154"/>
        <v>-1034764488148.8407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-1034764488148.8407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-4311518700.6201696</v>
      </c>
      <c r="L3580" s="444">
        <f t="shared" ca="1" si="154"/>
        <v>-1039076006849.4608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-1039076006849.4608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-4329483361.8727531</v>
      </c>
      <c r="L3581" s="444">
        <f t="shared" ca="1" si="154"/>
        <v>-1043405490211.3336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-1043405490211.3336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-4347522875.8805561</v>
      </c>
      <c r="L3582" s="444">
        <f t="shared" ca="1" si="154"/>
        <v>-1047753013087.2142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-1047753013087.2142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-4365637554.5300598</v>
      </c>
      <c r="L3583" s="444">
        <f t="shared" ca="1" si="154"/>
        <v>-1052118650641.7443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-1052118650641.7443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-4383827711.007267</v>
      </c>
      <c r="L3584" s="444">
        <f t="shared" ca="1" si="154"/>
        <v>-1056502478352.7516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-1056502478352.7516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-4402093659.8031311</v>
      </c>
      <c r="L3585" s="444">
        <f t="shared" ca="1" si="154"/>
        <v>-1060904572012.5547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-1060904572012.5547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-4420435716.7189779</v>
      </c>
      <c r="L3586" s="444">
        <f t="shared" ca="1" si="154"/>
        <v>-1065325007729.2737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-1065325007729.2737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-4438854198.871974</v>
      </c>
      <c r="L3587" s="444">
        <f t="shared" ca="1" si="154"/>
        <v>-1069763861928.1456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-1069763861928.1456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-4457349424.7006063</v>
      </c>
      <c r="L3588" s="444">
        <f t="shared" ca="1" si="154"/>
        <v>-1074221211352.8462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-1074221211352.8462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-4475921713.970192</v>
      </c>
      <c r="L3589" s="444">
        <f t="shared" ca="1" si="154"/>
        <v>-1078697133066.8164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-1078697133066.8164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-4494571387.7784014</v>
      </c>
      <c r="L3590" s="444">
        <f t="shared" ca="1" si="154"/>
        <v>-1083191704454.5948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-1083191704454.5948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-4513298768.560812</v>
      </c>
      <c r="L3591" s="444">
        <f t="shared" ca="1" si="154"/>
        <v>-1087705003223.1556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-1087705003223.1556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-4532104180.0964813</v>
      </c>
      <c r="L3592" s="444">
        <f t="shared" ca="1" si="154"/>
        <v>-1092237107403.2521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-1092237107403.2521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-4550987947.5135498</v>
      </c>
      <c r="L3593" s="444">
        <f t="shared" ca="1" si="154"/>
        <v>-1096788095350.7656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-1096788095350.7656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-4569950397.2948561</v>
      </c>
      <c r="L3594" s="444">
        <f t="shared" ca="1" si="154"/>
        <v>-1101358045748.0605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-1101358045748.0605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-4588991857.2835855</v>
      </c>
      <c r="L3595" s="444">
        <f t="shared" ca="1" si="154"/>
        <v>-1105947037605.3442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-1105947037605.3442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-4608112656.6889343</v>
      </c>
      <c r="L3596" s="444">
        <f t="shared" ca="1" si="154"/>
        <v>-1110555150262.0332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-1110555150262.0332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-4627313126.0918045</v>
      </c>
      <c r="L3597" s="444">
        <f t="shared" ca="1" si="154"/>
        <v>-1115182463388.125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-1115182463388.125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-4646593597.4505205</v>
      </c>
      <c r="L3598" s="444">
        <f t="shared" ca="1" si="154"/>
        <v>-1119829056985.5754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-1119829056985.5754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-4665954404.1065645</v>
      </c>
      <c r="L3599" s="444">
        <f t="shared" ca="1" si="154"/>
        <v>-1124495011389.6819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-1124495011389.6819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-4685395880.7903414</v>
      </c>
      <c r="L3600" s="444">
        <f t="shared" ca="1" si="154"/>
        <v>-1129180407270.4722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-1129180407270.4722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-4704918363.6269674</v>
      </c>
      <c r="L3601" s="444">
        <f t="shared" ca="1" si="154"/>
        <v>-1133885325634.0991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-1133885325634.0991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-4724522190.1420794</v>
      </c>
      <c r="L3602" s="444">
        <f t="shared" ca="1" si="154"/>
        <v>-1138609847824.2412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-1138609847824.2412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-4744207699.2676716</v>
      </c>
      <c r="L3603" s="444">
        <f t="shared" ca="1" si="154"/>
        <v>-1143354055523.5088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-1143354055523.5088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-4763975231.3479528</v>
      </c>
      <c r="L3604" s="444">
        <f t="shared" ca="1" si="154"/>
        <v>-1148118030754.8567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-1148118030754.8567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-4783825128.145236</v>
      </c>
      <c r="L3605" s="444">
        <f t="shared" ca="1" si="154"/>
        <v>-1152901855883.002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-1152901855883.002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-4803757732.8458414</v>
      </c>
      <c r="L3606" s="444">
        <f t="shared" ca="1" si="154"/>
        <v>-1157705613615.8479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-1157705613615.8479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-4823773390.0660324</v>
      </c>
      <c r="L3607" s="444">
        <f t="shared" ca="1" si="154"/>
        <v>-1162529387005.9138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-1162529387005.9138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-4843872445.8579741</v>
      </c>
      <c r="L3608" s="444">
        <f t="shared" ca="1" si="154"/>
        <v>-1167373259451.7717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-1167373259451.7717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-4864055247.7157154</v>
      </c>
      <c r="L3609" s="444">
        <f t="shared" ca="1" si="154"/>
        <v>-1172237314699.4875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-1172237314699.4875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-4884322144.5811977</v>
      </c>
      <c r="L3610" s="444">
        <f t="shared" ca="1" si="154"/>
        <v>-1177121636844.0688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-1177121636844.0688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-4904673486.8502865</v>
      </c>
      <c r="L3611" s="444">
        <f t="shared" ca="1" si="154"/>
        <v>-1182026310330.9192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-1182026310330.9192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-4925109626.37883</v>
      </c>
      <c r="L3612" s="444">
        <f t="shared" ca="1" si="154"/>
        <v>-1186951419957.2981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-1186951419957.2981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-4945630916.4887419</v>
      </c>
      <c r="L3613" s="444">
        <f t="shared" ca="1" si="154"/>
        <v>-1191897050873.7869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-1191897050873.7869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-4966237711.9741116</v>
      </c>
      <c r="L3614" s="444">
        <f t="shared" ca="1" si="154"/>
        <v>-1196863288585.761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-1196863288585.761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-4986930369.107337</v>
      </c>
      <c r="L3615" s="444">
        <f t="shared" ca="1" si="154"/>
        <v>-1201850218954.8684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-1201850218954.8684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-5007709245.6452847</v>
      </c>
      <c r="L3616" s="444">
        <f t="shared" ca="1" si="154"/>
        <v>-1206857928200.5137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-1206857928200.5137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-5028574700.835474</v>
      </c>
      <c r="L3617" s="444">
        <f t="shared" ca="1" si="154"/>
        <v>-1211886502901.3491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-1211886502901.3491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-5049527095.4222879</v>
      </c>
      <c r="L3618" s="444">
        <f t="shared" ca="1" si="154"/>
        <v>-1216936029996.7715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-1216936029996.7715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-5070566791.6532145</v>
      </c>
      <c r="L3619" s="444">
        <f t="shared" ca="1" si="154"/>
        <v>-1222006596788.4248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-1222006596788.4248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-5091694153.2851028</v>
      </c>
      <c r="L3620" s="444">
        <f t="shared" ca="1" si="154"/>
        <v>-1227098290941.71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-1227098290941.71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-5112909545.5904579</v>
      </c>
      <c r="L3621" s="444">
        <f t="shared" ca="1" si="154"/>
        <v>-1232211200487.3005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-1232211200487.3005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-5134213335.3637524</v>
      </c>
      <c r="L3622" s="444">
        <f t="shared" ca="1" si="154"/>
        <v>-1237345413822.6643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-1237345413822.6643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-5155605890.9277678</v>
      </c>
      <c r="L3623" s="444">
        <f t="shared" ca="1" si="154"/>
        <v>-1242501019713.592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-1242501019713.592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-5177087582.139967</v>
      </c>
      <c r="L3624" s="444">
        <f t="shared" ca="1" si="154"/>
        <v>-1247678107295.7319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-1247678107295.7319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-5198658780.3988829</v>
      </c>
      <c r="L3625" s="444">
        <f t="shared" ca="1" si="154"/>
        <v>-1252876766076.1309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-1252876766076.1309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-5220319858.6505451</v>
      </c>
      <c r="L3626" s="444">
        <f t="shared" ca="1" si="154"/>
        <v>-1258097085934.7815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-1258097085934.7815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-5242071191.3949232</v>
      </c>
      <c r="L3627" s="444">
        <f t="shared" ca="1" si="154"/>
        <v>-1263339157126.1765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-1263339157126.1765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-5263913154.6924019</v>
      </c>
      <c r="L3628" s="444">
        <f t="shared" ca="1" si="154"/>
        <v>-1268603070280.8689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-1268603070280.8689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-5285846126.1702871</v>
      </c>
      <c r="L3629" s="444">
        <f t="shared" ca="1" si="154"/>
        <v>-1273888916407.0391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-1273888916407.0391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-5307870485.0293293</v>
      </c>
      <c r="L3630" s="444">
        <f t="shared" ca="1" si="154"/>
        <v>-1279196786892.0684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-1279196786892.0684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-5329986612.0502844</v>
      </c>
      <c r="L3631" s="444">
        <f t="shared" ca="1" si="154"/>
        <v>-1284526773504.1187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-1284526773504.1187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-5352194889.6004944</v>
      </c>
      <c r="L3632" s="444">
        <f t="shared" ca="1" si="154"/>
        <v>-1289878968393.7192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-1289878968393.7192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-5374495701.6404972</v>
      </c>
      <c r="L3633" s="444">
        <f t="shared" ca="1" si="154"/>
        <v>-1295253464095.3596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-1295253464095.3596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-5396889433.7306652</v>
      </c>
      <c r="L3634" s="444">
        <f t="shared" ca="1" si="154"/>
        <v>-1300650353529.0903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-1300650353529.0903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-5419376473.0378761</v>
      </c>
      <c r="L3635" s="444">
        <f t="shared" ca="1" si="154"/>
        <v>-1306069730002.1282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-1306069730002.1282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-5441957208.3422003</v>
      </c>
      <c r="L3636" s="444">
        <f t="shared" ca="1" si="154"/>
        <v>-1311511687210.4705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-1311511687210.4705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-5464632030.0436268</v>
      </c>
      <c r="L3637" s="444">
        <f t="shared" ca="1" si="154"/>
        <v>-1316976319240.5142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-1316976319240.5142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-5487401330.1688089</v>
      </c>
      <c r="L3638" s="444">
        <f t="shared" ca="1" si="154"/>
        <v>-1322463720570.6829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-1322463720570.6829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-5510265502.3778448</v>
      </c>
      <c r="L3639" s="444">
        <f t="shared" ca="1" si="154"/>
        <v>-1327973986073.0608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-1327973986073.0608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-5533224941.9710865</v>
      </c>
      <c r="L3640" s="444">
        <f t="shared" ca="1" si="154"/>
        <v>-1333507211015.032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-1333507211015.032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-5556280045.8959665</v>
      </c>
      <c r="L3641" s="444">
        <f t="shared" ca="1" si="154"/>
        <v>-1339063491060.928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-1339063491060.928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-5579431212.7538662</v>
      </c>
      <c r="L3642" s="444">
        <f t="shared" ca="1" si="154"/>
        <v>-1344642922273.6819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-1344642922273.6819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-5602678842.8070078</v>
      </c>
      <c r="L3643" s="444">
        <f t="shared" ca="1" si="154"/>
        <v>-1350245601116.489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-1350245601116.489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-5626023337.9853706</v>
      </c>
      <c r="L3644" s="444">
        <f t="shared" ca="1" si="154"/>
        <v>-1355871624454.4744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-1355871624454.4744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-5649465101.8936434</v>
      </c>
      <c r="L3645" s="444">
        <f t="shared" ca="1" si="154"/>
        <v>-1361521089556.3679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-1361521089556.3679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-5673004539.8181992</v>
      </c>
      <c r="L3646" s="444">
        <f t="shared" ca="1" si="154"/>
        <v>-1367194094096.186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-1367194094096.186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-5696642058.734108</v>
      </c>
      <c r="L3647" s="444">
        <f t="shared" ca="1" si="154"/>
        <v>-1372890736154.9202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-1372890736154.9202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-5720378067.3121672</v>
      </c>
      <c r="L3648" s="444">
        <f t="shared" ca="1" si="154"/>
        <v>-1378611114222.2324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-1378611114222.2324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-5744212975.9259682</v>
      </c>
      <c r="L3649" s="444">
        <f t="shared" ca="1" si="154"/>
        <v>-1384355327198.1584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-1384355327198.1584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-5768147196.6589937</v>
      </c>
      <c r="L3650" s="444">
        <f t="shared" ca="1" si="154"/>
        <v>-1390123474394.8174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-1390123474394.8174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-5792181143.311739</v>
      </c>
      <c r="L3651" s="444">
        <f t="shared" ca="1" si="154"/>
        <v>-1395915655538.1292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-1395915655538.1292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-5816315231.4088717</v>
      </c>
      <c r="L3652" s="444">
        <f t="shared" ca="1" si="154"/>
        <v>-1401731970769.5381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-1401731970769.5381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-5840549878.2064085</v>
      </c>
      <c r="L3653" s="444">
        <f t="shared" ca="1" si="154"/>
        <v>-1407572520647.7444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-1407572520647.7444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-5864885502.6989346</v>
      </c>
      <c r="L3654" s="444">
        <f t="shared" ca="1" si="154"/>
        <v>-1413437406150.4434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-1413437406150.4434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-5889322525.6268473</v>
      </c>
      <c r="L3655" s="444">
        <f t="shared" ca="1" si="154"/>
        <v>-1419326728676.0703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-1419326728676.0703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-5913861369.4836264</v>
      </c>
      <c r="L3656" s="444">
        <f t="shared" ca="1" si="154"/>
        <v>-1425240590045.554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-1425240590045.554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-5938502458.5231419</v>
      </c>
      <c r="L3657" s="444">
        <f t="shared" ca="1" si="154"/>
        <v>-1431179092504.0771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-1431179092504.0771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-5963246218.7669878</v>
      </c>
      <c r="L3658" s="444">
        <f t="shared" ca="1" si="154"/>
        <v>-1437142338722.8442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-1437142338722.8442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-5988093078.0118513</v>
      </c>
      <c r="L3659" s="444">
        <f t="shared" ca="1" si="154"/>
        <v>-1443130431800.8562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-1443130431800.8562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-6013043465.8369007</v>
      </c>
      <c r="L3660" s="444">
        <f t="shared" ca="1" si="154"/>
        <v>-1449143475266.6931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-1449143475266.6931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-6038097813.6112213</v>
      </c>
      <c r="L3661" s="444">
        <f t="shared" ca="1" si="154"/>
        <v>-1455181573080.3044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-1455181573080.3044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-6063256554.5012684</v>
      </c>
      <c r="L3662" s="444">
        <f t="shared" ca="1" si="154"/>
        <v>-1461244829634.8057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-1461244829634.8057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-6088520123.4783573</v>
      </c>
      <c r="L3663" s="444">
        <f t="shared" ca="1" si="154"/>
        <v>-1467333349758.2839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-1467333349758.2839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-6113888957.3261833</v>
      </c>
      <c r="L3664" s="444">
        <f t="shared" ca="1" si="154"/>
        <v>-1473447238715.6101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-1473447238715.6101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-6139363494.6483755</v>
      </c>
      <c r="L3665" s="444">
        <f t="shared" ca="1" si="154"/>
        <v>-1479586602210.2585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-1479586602210.2585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-6164944175.8760777</v>
      </c>
      <c r="L3666" s="444">
        <f t="shared" ca="1" si="154"/>
        <v>-1485751546386.1345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-1485751546386.1345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-6190631443.2755604</v>
      </c>
      <c r="L3667" s="444">
        <f t="shared" ca="1" si="154"/>
        <v>-1491942177829.4102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-1491942177829.4102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-6216425740.9558754</v>
      </c>
      <c r="L3668" s="444">
        <f t="shared" ca="1" si="154"/>
        <v>-1498158603570.366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-1498158603570.366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-6242327514.8765249</v>
      </c>
      <c r="L3669" s="444">
        <f t="shared" ca="1" si="154"/>
        <v>-1504400931085.2424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-1504400931085.2424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-6268337212.8551769</v>
      </c>
      <c r="L3670" s="444">
        <f t="shared" ca="1" si="154"/>
        <v>-1510669268298.0977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-1510669268298.0977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-6294455284.575407</v>
      </c>
      <c r="L3671" s="444">
        <f t="shared" ca="1" si="154"/>
        <v>-1516963723582.6731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-1516963723582.6731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-6320682181.594471</v>
      </c>
      <c r="L3672" s="444">
        <f t="shared" ca="1" si="154"/>
        <v>-1523284405764.2676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-1523284405764.2676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-6347018357.3511152</v>
      </c>
      <c r="L3673" s="444">
        <f t="shared" ca="1" si="154"/>
        <v>-1529631424121.6187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-1529631424121.6187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-6373464267.1734114</v>
      </c>
      <c r="L3674" s="444">
        <f t="shared" ca="1" si="154"/>
        <v>-1536004888388.792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-1536004888388.792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-6400020368.2866335</v>
      </c>
      <c r="L3675" s="444">
        <f t="shared" ca="1" si="154"/>
        <v>-1542404908757.0786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-1542404908757.0786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-6426687119.8211613</v>
      </c>
      <c r="L3676" s="444">
        <f t="shared" ca="1" si="154"/>
        <v>-1548831595876.8997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-1548831595876.8997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-6453464982.8204155</v>
      </c>
      <c r="L3677" s="444">
        <f t="shared" ca="1" si="154"/>
        <v>-1555285060859.72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-1555285060859.72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-6480354420.2488327</v>
      </c>
      <c r="L3678" s="444">
        <f t="shared" ca="1" si="154"/>
        <v>-1561765415279.9688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-1561765415279.9688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-6507355896.9998693</v>
      </c>
      <c r="L3679" s="444">
        <f t="shared" ca="1" si="154"/>
        <v>-1568272771176.9685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-1568272771176.9685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-6534469879.9040356</v>
      </c>
      <c r="L3680" s="444">
        <f t="shared" ca="1" si="154"/>
        <v>-1574807241056.8726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-1574807241056.8726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-6561696837.736969</v>
      </c>
      <c r="L3681" s="444">
        <f t="shared" ca="1" si="154"/>
        <v>-1581368937894.6096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-1581368937894.6096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-6589037241.22754</v>
      </c>
      <c r="L3682" s="444">
        <f t="shared" ca="1" si="154"/>
        <v>-1587957975135.8372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-1587957975135.8372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-6616491563.0659885</v>
      </c>
      <c r="L3683" s="444">
        <f t="shared" ca="1" si="154"/>
        <v>-1594574466698.9031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-1594574466698.9031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-6644060277.912096</v>
      </c>
      <c r="L3684" s="444">
        <f t="shared" ca="1" si="154"/>
        <v>-1601218526976.8152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-1601218526976.8152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-6671743862.4033966</v>
      </c>
      <c r="L3685" s="444">
        <f t="shared" ca="1" si="154"/>
        <v>-1607890270839.2185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-1607890270839.2185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-6699542795.1634102</v>
      </c>
      <c r="L3686" s="444">
        <f t="shared" ca="1" si="154"/>
        <v>-1614589813634.3818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-1614589813634.3818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-6727457556.8099241</v>
      </c>
      <c r="L3687" s="444">
        <f t="shared" ca="1" si="154"/>
        <v>-1621317271191.1917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-1621317271191.1917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-6755488629.9632988</v>
      </c>
      <c r="L3688" s="444">
        <f t="shared" ca="1" si="154"/>
        <v>-1628072759821.155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-1628072759821.155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-6783636499.2548122</v>
      </c>
      <c r="L3689" s="444">
        <f t="shared" ca="1" si="154"/>
        <v>-1634856396320.4099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-1634856396320.4099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-6811901651.335041</v>
      </c>
      <c r="L3690" s="444">
        <f t="shared" ca="1" si="154"/>
        <v>-1641668297971.7449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-1641668297971.7449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-6840284574.8822699</v>
      </c>
      <c r="L3691" s="444">
        <f t="shared" ca="1" si="154"/>
        <v>-1648508582546.6272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-1648508582546.6272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-6868785760.6109467</v>
      </c>
      <c r="L3692" s="444">
        <f t="shared" ca="1" si="154"/>
        <v>-1655377368307.238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-1655377368307.238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-6897405701.280158</v>
      </c>
      <c r="L3693" s="444">
        <f t="shared" ca="1" si="154"/>
        <v>-1662274774008.5183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-1662274774008.5183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-6926144891.7021599</v>
      </c>
      <c r="L3694" s="444">
        <f t="shared" ca="1" si="154"/>
        <v>-1669200918900.2205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-1669200918900.2205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-6955003828.7509184</v>
      </c>
      <c r="L3695" s="444">
        <f t="shared" ca="1" si="154"/>
        <v>-1676155922728.9714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-1676155922728.9714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-6983983011.3707142</v>
      </c>
      <c r="L3696" s="444">
        <f t="shared" ca="1" si="154"/>
        <v>-1683139905740.342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-1683139905740.342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-7013082940.5847588</v>
      </c>
      <c r="L3697" s="444">
        <f t="shared" ca="1" si="154"/>
        <v>-1690152988680.9268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-1690152988680.9268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-7042304119.5038614</v>
      </c>
      <c r="L3698" s="444">
        <f t="shared" ca="1" si="154"/>
        <v>-1697195292800.4307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-1697195292800.4307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-7071647053.3351278</v>
      </c>
      <c r="L3699" s="444">
        <f t="shared" ca="1" si="154"/>
        <v>-1704266939853.7659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-1704266939853.7659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-7101112249.3906908</v>
      </c>
      <c r="L3700" s="444">
        <f t="shared" ca="1" si="154"/>
        <v>-1711368052103.1565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-1711368052103.1565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-7130700217.0964851</v>
      </c>
      <c r="L3701" s="444">
        <f t="shared" ca="1" si="154"/>
        <v>-1718498752320.2529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-1718498752320.2529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-7160411468.0010538</v>
      </c>
      <c r="L3702" s="444">
        <f t="shared" ca="1" si="154"/>
        <v>-1725659163788.2539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-1725659163788.2539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-7190246515.7843914</v>
      </c>
      <c r="L3703" s="444">
        <f t="shared" ca="1" si="154"/>
        <v>-1732849410304.0383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-1732849410304.0383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-7220205876.2668257</v>
      </c>
      <c r="L3704" s="444">
        <f t="shared" ca="1" si="154"/>
        <v>-1740069616180.3052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-1740069616180.3052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-7250290067.4179392</v>
      </c>
      <c r="L3705" s="444">
        <f t="shared" ca="1" si="154"/>
        <v>-1747319906247.7231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-1747319906247.7231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-7280499609.3655128</v>
      </c>
      <c r="L3706" s="444">
        <f t="shared" ca="1" si="154"/>
        <v>-1754600405857.0886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-1754600405857.0886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-7310835024.4045362</v>
      </c>
      <c r="L3707" s="444">
        <f t="shared" ca="1" si="154"/>
        <v>-1761911240881.4932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-1761911240881.4932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-7341296837.0062218</v>
      </c>
      <c r="L3708" s="444">
        <f t="shared" ca="1" si="154"/>
        <v>-1769252537718.4993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-1769252537718.4993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-7371885573.8270798</v>
      </c>
      <c r="L3709" s="444">
        <f t="shared" ca="1" si="154"/>
        <v>-1776624423292.3264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-1776624423292.3264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-7402601763.7180262</v>
      </c>
      <c r="L3710" s="444">
        <f t="shared" ca="1" si="154"/>
        <v>-1784027025056.0444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-1784027025056.0444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-7433445937.7335186</v>
      </c>
      <c r="L3711" s="444">
        <f t="shared" ca="1" si="154"/>
        <v>-1791460470993.7778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-1791460470993.7778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-7464418629.1407423</v>
      </c>
      <c r="L3712" s="444">
        <f t="shared" ca="1" si="154"/>
        <v>-1798924889622.9185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-1798924889622.9185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-7495520373.4288263</v>
      </c>
      <c r="L3713" s="444">
        <f t="shared" ca="1" si="154"/>
        <v>-1806420409996.3472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-1806420409996.3472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-7526751708.3181124</v>
      </c>
      <c r="L3714" s="444">
        <f t="shared" ca="1" si="154"/>
        <v>-1813947161704.6653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-1813947161704.6653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-7558113173.7694387</v>
      </c>
      <c r="L3715" s="444">
        <f t="shared" ca="1" si="154"/>
        <v>-1821505274878.4348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-1821505274878.4348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-7589605311.9934769</v>
      </c>
      <c r="L3716" s="444">
        <f t="shared" ca="1" si="154"/>
        <v>-1829094880190.4282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-1829094880190.4282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-7621228667.4601164</v>
      </c>
      <c r="L3717" s="444">
        <f t="shared" ca="1" si="154"/>
        <v>-1836716108857.8884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-1836716108857.8884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-7652983786.9078693</v>
      </c>
      <c r="L3718" s="444">
        <f t="shared" ca="1" si="154"/>
        <v>-1844369092644.7964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-1844369092644.7964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-7684871219.3533182</v>
      </c>
      <c r="L3719" s="444">
        <f t="shared" ca="1" si="154"/>
        <v>-1852053963864.1497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-1852053963864.1497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-7716891516.1006231</v>
      </c>
      <c r="L3720" s="444">
        <f t="shared" ca="1" si="154"/>
        <v>-1859770855380.2502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-1859770855380.2502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-7749045230.7510433</v>
      </c>
      <c r="L3721" s="444">
        <f t="shared" ca="1" si="154"/>
        <v>-1867519900611.0012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-1867519900611.0012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-7781332919.2125044</v>
      </c>
      <c r="L3722" s="444">
        <f t="shared" ca="1" si="154"/>
        <v>-1875301233530.2136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-1875301233530.2136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-7813755139.7092237</v>
      </c>
      <c r="L3723" s="444">
        <f t="shared" ca="1" si="154"/>
        <v>-1883114988669.9229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-1883114988669.9229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-7846312452.7913446</v>
      </c>
      <c r="L3724" s="444">
        <f t="shared" ca="1" si="154"/>
        <v>-1890961301122.7141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-1890961301122.7141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-7879005421.3446417</v>
      </c>
      <c r="L3725" s="444">
        <f t="shared" ca="1" si="154"/>
        <v>-1898840306544.0588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-1898840306544.0588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-7911834610.6002455</v>
      </c>
      <c r="L3726" s="444">
        <f t="shared" ca="1" si="154"/>
        <v>-1906752141154.6592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-1906752141154.6592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-7944800588.144413</v>
      </c>
      <c r="L3727" s="444">
        <f t="shared" ca="1" si="154"/>
        <v>-1914696941742.8037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-1914696941742.8037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-7977903923.9283476</v>
      </c>
      <c r="L3728" s="444">
        <f t="shared" ca="1" si="154"/>
        <v>-1922674845666.7322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-1922674845666.7322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-8011145190.2780504</v>
      </c>
      <c r="L3729" s="444">
        <f t="shared" ca="1" si="154"/>
        <v>-1930685990857.0103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-1930685990857.0103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-8044524961.9042082</v>
      </c>
      <c r="L3730" s="444">
        <f t="shared" ca="1" si="154"/>
        <v>-1938730515818.9146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-1938730515818.9146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-8078043815.9121437</v>
      </c>
      <c r="L3731" s="444">
        <f t="shared" ca="1" si="154"/>
        <v>-1946808559634.8267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-1946808559634.8267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-8111702331.8117781</v>
      </c>
      <c r="L3732" s="444">
        <f t="shared" ca="1" si="154"/>
        <v>-1954920261966.6384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-1954920261966.6384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-8145501091.5276604</v>
      </c>
      <c r="L3733" s="444">
        <f t="shared" ca="1" si="154"/>
        <v>-1963065763058.166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-1963065763058.166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-8179440679.4090252</v>
      </c>
      <c r="L3734" s="444">
        <f t="shared" ca="1" si="154"/>
        <v>-1971245203737.575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-1971245203737.575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-8213521682.2398949</v>
      </c>
      <c r="L3735" s="444">
        <f t="shared" ca="1" si="154"/>
        <v>-1979458725419.8149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-1979458725419.8149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-8247744689.2492285</v>
      </c>
      <c r="L3736" s="444">
        <f t="shared" ca="1" si="154"/>
        <v>-1987706470109.0642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-1987706470109.0642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-8282110292.1211014</v>
      </c>
      <c r="L3737" s="444">
        <f t="shared" ca="1" si="154"/>
        <v>-1995988580401.1853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-1995988580401.1853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-8316619085.00494</v>
      </c>
      <c r="L3738" s="444">
        <f t="shared" ca="1" si="154"/>
        <v>-2004305199486.1902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-2004305199486.1902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-8351271664.5257921</v>
      </c>
      <c r="L3739" s="444">
        <f t="shared" ca="1" si="154"/>
        <v>-2012656471150.7161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-2012656471150.7161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-8386068629.794651</v>
      </c>
      <c r="L3740" s="444">
        <f t="shared" ca="1" si="154"/>
        <v>-2021042539780.5107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-2021042539780.5107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-8421010582.4187956</v>
      </c>
      <c r="L3741" s="444">
        <f t="shared" ca="1" si="154"/>
        <v>-2029463550362.9294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-2029463550362.9294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-8456098126.5122051</v>
      </c>
      <c r="L3742" s="444">
        <f t="shared" ca="1" si="154"/>
        <v>-2037919648489.4417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-2037919648489.4417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-8491331868.706007</v>
      </c>
      <c r="L3743" s="444">
        <f t="shared" ca="1" si="154"/>
        <v>-2046410980358.1477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-2046410980358.1477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-8526712418.1589489</v>
      </c>
      <c r="L3744" s="444">
        <f t="shared" ca="1" si="154"/>
        <v>-2054937692776.3066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-2054937692776.3066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-8562240386.5679445</v>
      </c>
      <c r="L3745" s="444">
        <f t="shared" ca="1" si="154"/>
        <v>-2063499933162.8745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-2063499933162.8745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-8597916388.1786442</v>
      </c>
      <c r="L3746" s="444">
        <f t="shared" ca="1" si="154"/>
        <v>-2072097849551.0532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-2072097849551.0532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-8633741039.7960567</v>
      </c>
      <c r="L3747" s="444">
        <f t="shared" ca="1" si="154"/>
        <v>-2080731590590.8494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-2080731590590.8494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-8669714960.7952042</v>
      </c>
      <c r="L3748" s="444">
        <f t="shared" ca="1" si="154"/>
        <v>-2089401305551.6445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-2089401305551.6445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-8705838773.1318512</v>
      </c>
      <c r="L3749" s="444">
        <f t="shared" ca="1" si="154"/>
        <v>-2098107144324.7764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-2098107144324.7764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-8742113101.3532352</v>
      </c>
      <c r="L3750" s="444">
        <f t="shared" ca="1" si="154"/>
        <v>-2106849257426.1296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-2106849257426.1296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-8778538572.6088734</v>
      </c>
      <c r="L3751" s="444">
        <f t="shared" ca="1" si="154"/>
        <v>-2115627795998.7385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-2115627795998.7385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-8815115816.6614094</v>
      </c>
      <c r="L3752" s="444">
        <f t="shared" ca="1" si="154"/>
        <v>-2124442911815.3999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-2124442911815.3999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-8851845465.8974991</v>
      </c>
      <c r="L3753" s="444">
        <f t="shared" ca="1" si="154"/>
        <v>-2133294757281.2974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-2133294757281.2974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-8888728155.3387394</v>
      </c>
      <c r="L3754" s="444">
        <f t="shared" ca="1" si="154"/>
        <v>-2142183485436.636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-2142183485436.636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-8925764522.6526489</v>
      </c>
      <c r="L3755" s="444">
        <f t="shared" ca="1" si="154"/>
        <v>-2151109249959.2886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-2151109249959.2886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-8962955208.163702</v>
      </c>
      <c r="L3756" s="444">
        <f t="shared" ca="1" si="154"/>
        <v>-2160072205167.4524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-2160072205167.4524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-9000300854.8643856</v>
      </c>
      <c r="L3757" s="444">
        <f t="shared" ca="1" si="154"/>
        <v>-2169072506022.3169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-2169072506022.3169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-9037802108.426321</v>
      </c>
      <c r="L3758" s="444">
        <f t="shared" ca="1" si="154"/>
        <v>-2178110308130.7432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-2178110308130.7432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-9075459617.2114296</v>
      </c>
      <c r="L3759" s="444">
        <f t="shared" ca="1" si="154"/>
        <v>-2187185767747.9546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-2187185767747.9546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-9113274032.2831421</v>
      </c>
      <c r="L3760" s="444">
        <f t="shared" ca="1" si="154"/>
        <v>-2196299041780.2378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-2196299041780.2378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-9151246007.4176579</v>
      </c>
      <c r="L3761" s="444">
        <f t="shared" ca="1" si="154"/>
        <v>-2205450287787.6553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-2205450287787.6553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-9189376199.1152306</v>
      </c>
      <c r="L3762" s="444">
        <f t="shared" ca="1" si="154"/>
        <v>-2214639663986.7705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-2214639663986.7705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-9227665266.6115437</v>
      </c>
      <c r="L3763" s="444">
        <f t="shared" ca="1" si="154"/>
        <v>-2223867329253.3818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-2223867329253.3818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-9266113871.8890915</v>
      </c>
      <c r="L3764" s="444">
        <f t="shared" ca="1" si="154"/>
        <v>-2233133443125.271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-2233133443125.271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-9304722679.6886292</v>
      </c>
      <c r="L3765" s="444">
        <f t="shared" ca="1" si="154"/>
        <v>-2242438165804.9595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-2242438165804.9595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-9343492357.5206642</v>
      </c>
      <c r="L3766" s="444">
        <f t="shared" ca="1" si="154"/>
        <v>-2251781658162.48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-2251781658162.48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-9382423575.677</v>
      </c>
      <c r="L3767" s="444">
        <f t="shared" ca="1" si="154"/>
        <v>-2261164081738.1567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-2261164081738.1567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-9421517007.2423191</v>
      </c>
      <c r="L3768" s="444">
        <f t="shared" ca="1" si="154"/>
        <v>-2270585598745.3989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-2270585598745.3989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-9460773328.1058292</v>
      </c>
      <c r="L3769" s="444">
        <f t="shared" ca="1" si="154"/>
        <v>-2280046372073.5049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-2280046372073.5049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-9500193216.9729366</v>
      </c>
      <c r="L3770" s="444">
        <f t="shared" ca="1" si="154"/>
        <v>-2289546565290.478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-2289546565290.478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-9539777355.3769913</v>
      </c>
      <c r="L3771" s="444">
        <f t="shared" ca="1" si="154"/>
        <v>-2299086342645.855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-2299086342645.855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-9579526427.6910629</v>
      </c>
      <c r="L3772" s="444">
        <f t="shared" ca="1" si="154"/>
        <v>-2308665869073.5459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-2308665869073.5459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-9619441121.1397743</v>
      </c>
      <c r="L3773" s="444">
        <f t="shared" ca="1" si="154"/>
        <v>-2318285310194.6855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-2318285310194.6855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-9659522125.8111897</v>
      </c>
      <c r="L3774" s="444">
        <f t="shared" ca="1" si="154"/>
        <v>-2327944832320.4966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-2327944832320.4966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-9699770134.6687355</v>
      </c>
      <c r="L3775" s="444">
        <f t="shared" ca="1" si="154"/>
        <v>-2337644602455.1655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-2337644602455.1655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-9740185843.5631905</v>
      </c>
      <c r="L3776" s="444">
        <f t="shared" ca="1" si="154"/>
        <v>-2347384788298.7285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-2347384788298.7285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-9780769951.2447014</v>
      </c>
      <c r="L3777" s="444">
        <f t="shared" ca="1" si="154"/>
        <v>-2357165558249.9731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-2357165558249.9731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-9821523159.3748875</v>
      </c>
      <c r="L3778" s="444">
        <f t="shared" ca="1" si="154"/>
        <v>-2366987081409.3481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-2366987081409.3481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-9862446172.53895</v>
      </c>
      <c r="L3779" s="444">
        <f t="shared" ca="1" si="154"/>
        <v>-2376849527581.8872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-2376849527581.8872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-9903539698.257864</v>
      </c>
      <c r="L3780" s="444">
        <f t="shared" ca="1" si="154"/>
        <v>-2386753067280.145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-2386753067280.145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-9944804447.0006046</v>
      </c>
      <c r="L3781" s="444">
        <f t="shared" ca="1" si="154"/>
        <v>-2396697871727.1455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-2396697871727.1455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-9986241132.1964397</v>
      </c>
      <c r="L3782" s="444">
        <f t="shared" ca="1" si="154"/>
        <v>-2406684112859.3418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-2406684112859.3418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-10027850470.247257</v>
      </c>
      <c r="L3783" s="444">
        <f t="shared" ca="1" si="154"/>
        <v>-2416711963329.5889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-2416711963329.5889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-10069633180.539953</v>
      </c>
      <c r="L3784" s="444">
        <f t="shared" ca="1" si="154"/>
        <v>-2426781596510.1289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-2426781596510.1289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-10111589985.45887</v>
      </c>
      <c r="L3785" s="444">
        <f t="shared" ca="1" si="154"/>
        <v>-2436893186495.5879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-2436893186495.5879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-10153721610.398283</v>
      </c>
      <c r="L3786" s="444">
        <f t="shared" ca="1" si="154"/>
        <v>-2447046908105.9863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-2447046908105.9863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-10196028783.774942</v>
      </c>
      <c r="L3787" s="444">
        <f t="shared" ca="1" si="154"/>
        <v>-2457242936889.7612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-2457242936889.7612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-10238512237.040672</v>
      </c>
      <c r="L3788" s="444">
        <f t="shared" ca="1" si="154"/>
        <v>-2467481449126.8018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-2467481449126.8018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-10281172704.695007</v>
      </c>
      <c r="L3789" s="444">
        <f t="shared" ca="1" si="154"/>
        <v>-2477762621831.4966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-2477762621831.4966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-10324010924.297903</v>
      </c>
      <c r="L3790" s="444">
        <f t="shared" ca="1" si="154"/>
        <v>-2488086632755.7944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-2488086632755.7944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-10367027636.482477</v>
      </c>
      <c r="L3791" s="444">
        <f t="shared" ca="1" si="154"/>
        <v>-2498453660392.2769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-2498453660392.2769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-10410223584.967819</v>
      </c>
      <c r="L3792" s="444">
        <f t="shared" ca="1" si="154"/>
        <v>-2508863883977.2446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-2508863883977.2446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-10453599516.571852</v>
      </c>
      <c r="L3793" s="444">
        <f t="shared" ca="1" si="154"/>
        <v>-2519317483493.8164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-2519317483493.8164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-10497156181.224236</v>
      </c>
      <c r="L3794" s="444">
        <f t="shared" ca="1" si="154"/>
        <v>-2529814639675.0405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-2529814639675.0405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-10540894331.979336</v>
      </c>
      <c r="L3795" s="444">
        <f t="shared" ca="1" si="154"/>
        <v>-2540355534007.02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-2540355534007.02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-10584814725.029249</v>
      </c>
      <c r="L3796" s="444">
        <f t="shared" ca="1" si="154"/>
        <v>-2550940348732.0493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-2550940348732.0493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-10628918119.716871</v>
      </c>
      <c r="L3797" s="444">
        <f t="shared" ca="1" si="154"/>
        <v>-2561569266851.7661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-2561569266851.7661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-10673205278.549025</v>
      </c>
      <c r="L3798" s="444">
        <f t="shared" ca="1" si="154"/>
        <v>-2572242472130.3149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-2572242472130.3149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-10717676967.209646</v>
      </c>
      <c r="L3799" s="444">
        <f t="shared" ca="1" si="154"/>
        <v>-2582960149097.5244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-2582960149097.5244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-10762333954.573019</v>
      </c>
      <c r="L3800" s="444">
        <f t="shared" ca="1" si="154"/>
        <v>-2593722483052.0977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-2593722483052.0977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-10807177012.717073</v>
      </c>
      <c r="L3801" s="444">
        <f t="shared" ca="1" si="154"/>
        <v>-2604529660064.8149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-2604529660064.8149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-10852206916.936729</v>
      </c>
      <c r="L3802" s="444">
        <f t="shared" ca="1" si="154"/>
        <v>-2615381866981.7515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-2615381866981.7515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-10897424445.757298</v>
      </c>
      <c r="L3803" s="444">
        <f t="shared" ca="1" si="154"/>
        <v>-2626279291427.5088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-2626279291427.5088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-10942830380.947952</v>
      </c>
      <c r="L3804" s="444">
        <f t="shared" ca="1" si="154"/>
        <v>-2637222121808.4565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-2637222121808.4565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-10988425507.535236</v>
      </c>
      <c r="L3805" s="444">
        <f t="shared" ca="1" si="154"/>
        <v>-2648210547315.9917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-2648210547315.9917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-11034210613.816631</v>
      </c>
      <c r="L3806" s="444">
        <f t="shared" ca="1" si="154"/>
        <v>-2659244757929.8081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-2659244757929.8081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-11080186491.374201</v>
      </c>
      <c r="L3807" s="444">
        <f t="shared" ca="1" si="154"/>
        <v>-2670324944421.1821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-2670324944421.1821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-11126353935.088259</v>
      </c>
      <c r="L3808" s="444">
        <f t="shared" ca="1" si="154"/>
        <v>-2681451298356.2705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-2681451298356.2705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-11172713743.151127</v>
      </c>
      <c r="L3809" s="444">
        <f t="shared" ca="1" si="154"/>
        <v>-2692624012099.4219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-2692624012099.4219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-11219266717.080925</v>
      </c>
      <c r="L3810" s="444">
        <f t="shared" ca="1" si="154"/>
        <v>-2703843278816.5029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-2703843278816.5029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-11266013661.735428</v>
      </c>
      <c r="L3811" s="444">
        <f t="shared" ca="1" si="154"/>
        <v>-2715109292478.2383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-2715109292478.2383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-11312955385.325993</v>
      </c>
      <c r="L3812" s="444">
        <f t="shared" ca="1" si="154"/>
        <v>-2726422247863.5645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-2726422247863.5645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-11360092699.431519</v>
      </c>
      <c r="L3813" s="444">
        <f t="shared" ca="1" si="154"/>
        <v>-2737782340562.9961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-2737782340562.9961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-11407426419.012484</v>
      </c>
      <c r="L3814" s="444">
        <f t="shared" ca="1" si="154"/>
        <v>-2749189766982.0088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-2749189766982.0088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-11454957362.425037</v>
      </c>
      <c r="L3815" s="444">
        <f t="shared" ca="1" si="154"/>
        <v>-2760644724344.4336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-2760644724344.4336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-11502686351.435141</v>
      </c>
      <c r="L3816" s="444">
        <f t="shared" ca="1" si="154"/>
        <v>-2772147410695.8687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-2772147410695.8687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-11550614211.232786</v>
      </c>
      <c r="L3817" s="444">
        <f t="shared" ca="1" si="154"/>
        <v>-2783698024907.1016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-2783698024907.1016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-11598741770.446257</v>
      </c>
      <c r="L3818" s="444">
        <f t="shared" ca="1" si="154"/>
        <v>-2795296766677.5479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-2795296766677.5479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-11647069861.156448</v>
      </c>
      <c r="L3819" s="444">
        <f t="shared" ca="1" si="154"/>
        <v>-2806943836538.7041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-2806943836538.7041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-11695599318.911266</v>
      </c>
      <c r="L3820" s="444">
        <f t="shared" ca="1" si="154"/>
        <v>-2818639435857.6152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-2818639435857.6152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-11744330982.740063</v>
      </c>
      <c r="L3821" s="444">
        <f t="shared" ca="1" si="154"/>
        <v>-2830383766840.3555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-2830383766840.3555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-11793265695.168148</v>
      </c>
      <c r="L3822" s="444">
        <f t="shared" ca="1" si="154"/>
        <v>-2842177032535.5234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-2842177032535.5234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-11842404302.231348</v>
      </c>
      <c r="L3823" s="444">
        <f t="shared" ca="1" si="154"/>
        <v>-2854019436837.7549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-2854019436837.7549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-11891747653.490644</v>
      </c>
      <c r="L3824" s="444">
        <f t="shared" ca="1" si="154"/>
        <v>-2865911184491.2456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-2865911184491.2456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-11941296602.046856</v>
      </c>
      <c r="L3825" s="444">
        <f t="shared" ca="1" si="154"/>
        <v>-2877852481093.2925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-2877852481093.2925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-11991052004.555386</v>
      </c>
      <c r="L3826" s="444">
        <f t="shared" ca="1" si="154"/>
        <v>-2889843533097.8477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-2889843533097.8477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-12041014721.241032</v>
      </c>
      <c r="L3827" s="444">
        <f t="shared" ca="1" si="154"/>
        <v>-2901884547819.0889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-2901884547819.0889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-12091185615.91287</v>
      </c>
      <c r="L3828" s="444">
        <f t="shared" ca="1" si="154"/>
        <v>-2913975733435.002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-2913975733435.002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-12141565555.979176</v>
      </c>
      <c r="L3829" s="444">
        <f t="shared" ca="1" si="154"/>
        <v>-2926117298990.981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-2926117298990.981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-12192155412.462421</v>
      </c>
      <c r="L3830" s="444">
        <f t="shared" ca="1" si="154"/>
        <v>-2938309454403.4434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-2938309454403.4434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-12242956060.014347</v>
      </c>
      <c r="L3831" s="444">
        <f t="shared" ca="1" si="154"/>
        <v>-2950552410463.4575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-2950552410463.4575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-12293968376.931072</v>
      </c>
      <c r="L3832" s="444">
        <f t="shared" ca="1" si="154"/>
        <v>-2962846378840.3887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-2962846378840.3887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-12345193245.168285</v>
      </c>
      <c r="L3833" s="444">
        <f t="shared" ref="L3833:L4087" ca="1" si="159">I3833-J3833+K3833</f>
        <v>-2975191572085.5571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-2975191572085.5571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-12396631550.356487</v>
      </c>
      <c r="L3834" s="444">
        <f t="shared" ca="1" si="159"/>
        <v>-2987588203635.9136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-2987588203635.9136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-12448284181.816307</v>
      </c>
      <c r="L3835" s="444">
        <f t="shared" ca="1" si="159"/>
        <v>-3000036487817.73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-3000036487817.73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-12500152032.573875</v>
      </c>
      <c r="L3836" s="444">
        <f t="shared" ca="1" si="159"/>
        <v>-3012536639850.3037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-3012536639850.3037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-12552235999.376265</v>
      </c>
      <c r="L3837" s="444">
        <f t="shared" ca="1" si="159"/>
        <v>-3025088875849.6802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-3025088875849.6802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-12604536982.707001</v>
      </c>
      <c r="L3838" s="444">
        <f t="shared" ca="1" si="159"/>
        <v>-3037693412832.3872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-3037693412832.3872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-12657055886.801613</v>
      </c>
      <c r="L3839" s="444">
        <f t="shared" ca="1" si="159"/>
        <v>-3050350468719.189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-3050350468719.189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-12709793619.663288</v>
      </c>
      <c r="L3840" s="444">
        <f t="shared" ca="1" si="159"/>
        <v>-3063060262338.8521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-3063060262338.8521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-12762751093.07855</v>
      </c>
      <c r="L3841" s="444">
        <f t="shared" ca="1" si="159"/>
        <v>-3075823013431.9307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-3075823013431.9307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-12815929222.633045</v>
      </c>
      <c r="L3842" s="444">
        <f t="shared" ca="1" si="159"/>
        <v>-3088638942654.5635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-3088638942654.5635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-12869328927.727348</v>
      </c>
      <c r="L3843" s="444">
        <f t="shared" ca="1" si="159"/>
        <v>-3101508271582.291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-3101508271582.291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-12922951131.592878</v>
      </c>
      <c r="L3844" s="444">
        <f t="shared" ca="1" si="159"/>
        <v>-3114431222713.8838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-3114431222713.8838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-12976796761.30785</v>
      </c>
      <c r="L3845" s="444">
        <f t="shared" ca="1" si="159"/>
        <v>-3127408019475.1914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-3127408019475.1914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-13030866747.813297</v>
      </c>
      <c r="L3846" s="444">
        <f t="shared" ca="1" si="159"/>
        <v>-3140438886223.0049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-3140438886223.0049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-13085162025.929188</v>
      </c>
      <c r="L3847" s="444">
        <f t="shared" ca="1" si="159"/>
        <v>-3153524048248.9341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-3153524048248.9341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-13139683534.370558</v>
      </c>
      <c r="L3848" s="444">
        <f t="shared" ca="1" si="159"/>
        <v>-3166663731783.3047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-3166663731783.3047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-13194432215.763769</v>
      </c>
      <c r="L3849" s="444">
        <f t="shared" ca="1" si="159"/>
        <v>-3179858163999.0684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-3179858163999.0684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-13249409016.662785</v>
      </c>
      <c r="L3850" s="444">
        <f t="shared" ca="1" si="159"/>
        <v>-3193107573015.731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-3193107573015.731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-13304614887.565546</v>
      </c>
      <c r="L3851" s="444">
        <f t="shared" ca="1" si="159"/>
        <v>-3206412187903.2964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-3206412187903.2964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-13360050782.930401</v>
      </c>
      <c r="L3852" s="444">
        <f t="shared" ca="1" si="159"/>
        <v>-3219772238686.2266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-3219772238686.2266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-13415717661.19261</v>
      </c>
      <c r="L3853" s="444">
        <f t="shared" ca="1" si="159"/>
        <v>-3233187956347.4189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-3233187956347.4189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-13471616484.780912</v>
      </c>
      <c r="L3854" s="444">
        <f t="shared" ca="1" si="159"/>
        <v>-3246659572832.1997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-3246659572832.1997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-13527748220.134165</v>
      </c>
      <c r="L3855" s="444">
        <f t="shared" ca="1" si="159"/>
        <v>-3260187321052.334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-3260187321052.334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-13584113837.718058</v>
      </c>
      <c r="L3856" s="444">
        <f t="shared" ca="1" si="159"/>
        <v>-3273771434890.0522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-3273771434890.0522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-13640714312.041883</v>
      </c>
      <c r="L3857" s="444">
        <f t="shared" ca="1" si="159"/>
        <v>-3287412149202.0942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-3287412149202.0942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-13697550621.675392</v>
      </c>
      <c r="L3858" s="444">
        <f t="shared" ca="1" si="159"/>
        <v>-3301109699823.7695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-3301109699823.7695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-13754623749.265707</v>
      </c>
      <c r="L3859" s="444">
        <f t="shared" ca="1" si="159"/>
        <v>-3314864323573.0352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-3314864323573.0352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-13811934681.554314</v>
      </c>
      <c r="L3860" s="444">
        <f t="shared" ca="1" si="159"/>
        <v>-3328676258254.5894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-3328676258254.5894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-13869484409.394121</v>
      </c>
      <c r="L3861" s="444">
        <f t="shared" ca="1" si="159"/>
        <v>-3342545742663.9834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-3342545742663.9834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-13927273927.766598</v>
      </c>
      <c r="L3862" s="444">
        <f t="shared" ca="1" si="159"/>
        <v>-3356473016591.75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-3356473016591.75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-13985304235.798958</v>
      </c>
      <c r="L3863" s="444">
        <f t="shared" ca="1" si="159"/>
        <v>-3370458320827.5488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-3370458320827.5488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-14043576336.781454</v>
      </c>
      <c r="L3864" s="444">
        <f t="shared" ca="1" si="159"/>
        <v>-3384501897164.3301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-3384501897164.3301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-14102091238.184708</v>
      </c>
      <c r="L3865" s="444">
        <f t="shared" ca="1" si="159"/>
        <v>-3398603988402.5146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-3398603988402.5146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-14160849951.677145</v>
      </c>
      <c r="L3866" s="444">
        <f t="shared" ca="1" si="159"/>
        <v>-3412764838354.1919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-3412764838354.1919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-14219853493.142466</v>
      </c>
      <c r="L3867" s="444">
        <f t="shared" ca="1" si="159"/>
        <v>-3426984691847.3345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-3426984691847.3345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-14279102882.697226</v>
      </c>
      <c r="L3868" s="444">
        <f t="shared" ca="1" si="159"/>
        <v>-3441263794730.0317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-3441263794730.0317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-14338599144.708467</v>
      </c>
      <c r="L3869" s="444">
        <f t="shared" ca="1" si="159"/>
        <v>-3455602393874.7402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-3455602393874.7402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-14398343307.811417</v>
      </c>
      <c r="L3870" s="444">
        <f t="shared" ca="1" si="159"/>
        <v>-3470000737182.5518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-3470000737182.5518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-14458336404.927298</v>
      </c>
      <c r="L3871" s="444">
        <f t="shared" ca="1" si="159"/>
        <v>-3484459073587.479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-3484459073587.479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-14518579473.281162</v>
      </c>
      <c r="L3872" s="444">
        <f t="shared" ca="1" si="159"/>
        <v>-3498977653060.7603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-3498977653060.7603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-14579073554.419834</v>
      </c>
      <c r="L3873" s="444">
        <f t="shared" ca="1" si="159"/>
        <v>-3513556726615.1802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-3513556726615.1802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-14639819694.229918</v>
      </c>
      <c r="L3874" s="444">
        <f t="shared" ca="1" si="159"/>
        <v>-3528196546309.4102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-3528196546309.4102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-14700818942.955873</v>
      </c>
      <c r="L3875" s="444">
        <f t="shared" ca="1" si="159"/>
        <v>-3542897365252.3662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-3542897365252.3662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-14762072355.218193</v>
      </c>
      <c r="L3876" s="444">
        <f t="shared" ca="1" si="159"/>
        <v>-3557659437607.5845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-3557659437607.5845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-14823580990.031601</v>
      </c>
      <c r="L3877" s="444">
        <f t="shared" ca="1" si="159"/>
        <v>-3572483018597.6162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-3572483018597.6162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-14885345910.8234</v>
      </c>
      <c r="L3878" s="444">
        <f t="shared" ca="1" si="159"/>
        <v>-3587368364508.4395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-3587368364508.4395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-14947368185.45183</v>
      </c>
      <c r="L3879" s="444">
        <f t="shared" ca="1" si="159"/>
        <v>-3602315732693.8911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-3602315732693.8911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-15009648886.224546</v>
      </c>
      <c r="L3880" s="444">
        <f t="shared" ca="1" si="159"/>
        <v>-3617325381580.1157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-3617325381580.1157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-15072189089.91715</v>
      </c>
      <c r="L3881" s="444">
        <f t="shared" ca="1" si="159"/>
        <v>-3632397570670.0327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-3632397570670.0327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-15134989877.791805</v>
      </c>
      <c r="L3882" s="444">
        <f t="shared" ca="1" si="159"/>
        <v>-3647532560547.8247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-3647532560547.8247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-15198052335.615938</v>
      </c>
      <c r="L3883" s="444">
        <f t="shared" ca="1" si="159"/>
        <v>-3662730612883.4404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-3662730612883.4404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-15261377553.681</v>
      </c>
      <c r="L3884" s="444">
        <f t="shared" ca="1" si="159"/>
        <v>-3677991990437.1216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-3677991990437.1216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-15324966626.821337</v>
      </c>
      <c r="L3885" s="444">
        <f t="shared" ca="1" si="159"/>
        <v>-3693316957063.9429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-3693316957063.9429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-15388820654.433098</v>
      </c>
      <c r="L3886" s="444">
        <f t="shared" ca="1" si="159"/>
        <v>-3708705777718.376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-3708705777718.376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-15452940740.493235</v>
      </c>
      <c r="L3887" s="444">
        <f t="shared" ca="1" si="159"/>
        <v>-3724158718458.8691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-3724158718458.8691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-15517327993.578621</v>
      </c>
      <c r="L3888" s="444">
        <f t="shared" ca="1" si="159"/>
        <v>-3739676046452.4478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-3739676046452.4478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-15581983526.885199</v>
      </c>
      <c r="L3889" s="444">
        <f t="shared" ca="1" si="159"/>
        <v>-3755258029979.333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-3755258029979.333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-15646908458.247221</v>
      </c>
      <c r="L3890" s="444">
        <f t="shared" ca="1" si="159"/>
        <v>-3770904938437.5801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-3770904938437.5801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-15712103910.156582</v>
      </c>
      <c r="L3891" s="444">
        <f t="shared" ca="1" si="159"/>
        <v>-3786617042347.7368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-3786617042347.7368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-15777571009.782236</v>
      </c>
      <c r="L3892" s="444">
        <f t="shared" ca="1" si="159"/>
        <v>-3802394613357.519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-3802394613357.519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-15843310888.989662</v>
      </c>
      <c r="L3893" s="444">
        <f t="shared" ca="1" si="159"/>
        <v>-3818237924246.5088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-3818237924246.5088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-15909324684.360451</v>
      </c>
      <c r="L3894" s="444">
        <f t="shared" ca="1" si="159"/>
        <v>-3834147248930.8691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-3834147248930.8691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-15975613537.211954</v>
      </c>
      <c r="L3895" s="444">
        <f t="shared" ca="1" si="159"/>
        <v>-3850122862468.0811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-3850122862468.0811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-16042178593.617004</v>
      </c>
      <c r="L3896" s="444">
        <f t="shared" ca="1" si="159"/>
        <v>-3866165041061.6982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-3866165041061.6982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-16109021004.423742</v>
      </c>
      <c r="L3897" s="444">
        <f t="shared" ca="1" si="159"/>
        <v>-3882274062066.1221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-3882274062066.1221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-16176141925.275509</v>
      </c>
      <c r="L3898" s="444">
        <f t="shared" ca="1" si="159"/>
        <v>-3898450203991.3975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-3898450203991.3975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-16243542516.630823</v>
      </c>
      <c r="L3899" s="444">
        <f t="shared" ca="1" si="159"/>
        <v>-3914693746508.0283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-3914693746508.0283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-16311223943.783451</v>
      </c>
      <c r="L3900" s="444">
        <f t="shared" ca="1" si="159"/>
        <v>-3931004970451.812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-3931004970451.812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-16379187376.882549</v>
      </c>
      <c r="L3901" s="444">
        <f t="shared" ca="1" si="159"/>
        <v>-3947384157828.6943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-3947384157828.6943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-16447433990.95289</v>
      </c>
      <c r="L3902" s="444">
        <f t="shared" ca="1" si="159"/>
        <v>-3963831591819.6475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-3963831591819.6475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-16515964965.915199</v>
      </c>
      <c r="L3903" s="444">
        <f t="shared" ca="1" si="159"/>
        <v>-3980347556785.5625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-3980347556785.5625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-16584781486.606508</v>
      </c>
      <c r="L3904" s="444">
        <f t="shared" ca="1" si="159"/>
        <v>-3996932338272.1689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-3996932338272.1689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-16653884742.800703</v>
      </c>
      <c r="L3905" s="444">
        <f t="shared" ca="1" si="159"/>
        <v>-4013586223014.9697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-4013586223014.9697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-16723275929.229042</v>
      </c>
      <c r="L3906" s="444">
        <f t="shared" ca="1" si="159"/>
        <v>-4030309498944.1987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-4030309498944.1987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-16792956245.600828</v>
      </c>
      <c r="L3907" s="444">
        <f t="shared" ca="1" si="159"/>
        <v>-4047102455189.7993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-4047102455189.7993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-16862926896.624163</v>
      </c>
      <c r="L3908" s="444">
        <f t="shared" ca="1" si="159"/>
        <v>-4063965382086.4233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-4063965382086.4233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-16933189092.026764</v>
      </c>
      <c r="L3909" s="444">
        <f t="shared" ca="1" si="159"/>
        <v>-4080898571178.4502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-4080898571178.4502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-17003744046.576876</v>
      </c>
      <c r="L3910" s="444">
        <f t="shared" ca="1" si="159"/>
        <v>-4097902315225.0269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-4097902315225.0269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-17074592980.104277</v>
      </c>
      <c r="L3911" s="444">
        <f t="shared" ca="1" si="159"/>
        <v>-4114976908205.1313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-4114976908205.1313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-17145737117.521378</v>
      </c>
      <c r="L3912" s="444">
        <f t="shared" ca="1" si="159"/>
        <v>-4132122645322.6528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-4132122645322.6528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-17217177688.844387</v>
      </c>
      <c r="L3913" s="444">
        <f t="shared" ca="1" si="159"/>
        <v>-4149339823011.4971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-4149339823011.4971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-17288915929.214569</v>
      </c>
      <c r="L3914" s="444">
        <f t="shared" ca="1" si="159"/>
        <v>-4166628738940.7114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-4166628738940.7114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-17360953078.919632</v>
      </c>
      <c r="L3915" s="444">
        <f t="shared" ca="1" si="159"/>
        <v>-4183989692019.6309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-4183989692019.6309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-17433290383.415127</v>
      </c>
      <c r="L3916" s="444">
        <f t="shared" ca="1" si="159"/>
        <v>-4201422982403.0459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-4201422982403.0459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-17505929093.346024</v>
      </c>
      <c r="L3917" s="444">
        <f t="shared" ca="1" si="159"/>
        <v>-4218928911496.3921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-4218928911496.3921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-17578870464.568298</v>
      </c>
      <c r="L3918" s="444">
        <f t="shared" ca="1" si="159"/>
        <v>-4236507781960.9604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-4236507781960.9604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-17652115758.17067</v>
      </c>
      <c r="L3919" s="444">
        <f t="shared" ca="1" si="159"/>
        <v>-4254159897719.1313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-4254159897719.1313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-17725666240.49638</v>
      </c>
      <c r="L3920" s="444">
        <f t="shared" ca="1" si="159"/>
        <v>-4271885563959.6279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-4271885563959.6279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-17799523183.165115</v>
      </c>
      <c r="L3921" s="444">
        <f t="shared" ca="1" si="159"/>
        <v>-4289685087142.793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-4289685087142.793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-17873687863.094971</v>
      </c>
      <c r="L3922" s="444">
        <f t="shared" ca="1" si="159"/>
        <v>-4307558775005.8877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-4307558775005.8877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-17948161562.524532</v>
      </c>
      <c r="L3923" s="444">
        <f t="shared" ca="1" si="159"/>
        <v>-4325506936568.4121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-4325506936568.4121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-18022945569.035049</v>
      </c>
      <c r="L3924" s="444">
        <f t="shared" ca="1" si="159"/>
        <v>-4343529882137.4473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-4343529882137.4473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-18098041175.572693</v>
      </c>
      <c r="L3925" s="444">
        <f t="shared" ca="1" si="159"/>
        <v>-4361627923313.02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-4361627923313.02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-18173449680.470917</v>
      </c>
      <c r="L3926" s="444">
        <f t="shared" ca="1" si="159"/>
        <v>-4379801372993.4907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-4379801372993.4907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-18249172387.472878</v>
      </c>
      <c r="L3927" s="444">
        <f t="shared" ca="1" si="159"/>
        <v>-4398050545380.9639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-4398050545380.9639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-18325210605.754017</v>
      </c>
      <c r="L3928" s="444">
        <f t="shared" ca="1" si="159"/>
        <v>-4416375755986.7178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-4416375755986.7178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-18401565649.944656</v>
      </c>
      <c r="L3929" s="444">
        <f t="shared" ca="1" si="159"/>
        <v>-4434777321636.6621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-4434777321636.6621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-18478238840.15276</v>
      </c>
      <c r="L3930" s="444">
        <f t="shared" ca="1" si="159"/>
        <v>-4453255560476.8145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-4453255560476.8145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-18555231501.986725</v>
      </c>
      <c r="L3931" s="444">
        <f t="shared" ca="1" si="159"/>
        <v>-4471810791978.8008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-4471810791978.8008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-18632544966.578335</v>
      </c>
      <c r="L3932" s="444">
        <f t="shared" ca="1" si="159"/>
        <v>-4490443336945.3789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-4490443336945.3789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-18710180570.605743</v>
      </c>
      <c r="L3933" s="444">
        <f t="shared" ca="1" si="159"/>
        <v>-4509153517515.9844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-4509153517515.9844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-18788139656.316601</v>
      </c>
      <c r="L3934" s="444">
        <f t="shared" ca="1" si="159"/>
        <v>-4527941657172.3008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-4527941657172.3008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-18866423571.551254</v>
      </c>
      <c r="L3935" s="444">
        <f t="shared" ca="1" si="159"/>
        <v>-4546808080743.8516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-4546808080743.8516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-18945033669.766048</v>
      </c>
      <c r="L3936" s="444">
        <f t="shared" ca="1" si="159"/>
        <v>-4565753114413.6172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-4565753114413.6172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-19023971310.05674</v>
      </c>
      <c r="L3937" s="444">
        <f t="shared" ca="1" si="159"/>
        <v>-4584777085723.6738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-4584777085723.6738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-19103237857.181973</v>
      </c>
      <c r="L3938" s="444">
        <f t="shared" ca="1" si="159"/>
        <v>-4603880323580.8555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-4603880323580.8555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-19182834681.586899</v>
      </c>
      <c r="L3939" s="444">
        <f t="shared" ca="1" si="159"/>
        <v>-4623063158262.4424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-4623063158262.4424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-19262763159.426842</v>
      </c>
      <c r="L3940" s="444">
        <f t="shared" ca="1" si="159"/>
        <v>-4642325921421.8691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-4642325921421.8691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-19343024672.591122</v>
      </c>
      <c r="L3941" s="444">
        <f t="shared" ca="1" si="159"/>
        <v>-4661668946094.46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-4661668946094.46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-19423620608.726917</v>
      </c>
      <c r="L3942" s="444">
        <f t="shared" ca="1" si="159"/>
        <v>-4681092566703.1865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-4681092566703.1865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-19504552361.263275</v>
      </c>
      <c r="L3943" s="444">
        <f t="shared" ca="1" si="159"/>
        <v>-4700597119064.4502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-4700597119064.4502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-19585821329.435207</v>
      </c>
      <c r="L3944" s="444">
        <f t="shared" ca="1" si="159"/>
        <v>-4720182940393.8857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-4720182940393.8857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-19667428918.307858</v>
      </c>
      <c r="L3945" s="444">
        <f t="shared" ca="1" si="159"/>
        <v>-4739850369312.1934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-4739850369312.1934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-19749376538.800804</v>
      </c>
      <c r="L3946" s="444">
        <f t="shared" ca="1" si="159"/>
        <v>-4759599745850.9941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-4759599745850.9941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-19831665607.712475</v>
      </c>
      <c r="L3947" s="444">
        <f t="shared" ca="1" si="159"/>
        <v>-4779431411458.707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-4779431411458.707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-19914297547.744614</v>
      </c>
      <c r="L3948" s="444">
        <f t="shared" ca="1" si="159"/>
        <v>-4799345709006.4512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-4799345709006.4512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-19997273787.526878</v>
      </c>
      <c r="L3949" s="444">
        <f t="shared" ca="1" si="159"/>
        <v>-4819342982793.9785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-4819342982793.9785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-20080595761.641579</v>
      </c>
      <c r="L3950" s="444">
        <f t="shared" ca="1" si="159"/>
        <v>-4839423578555.6201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-4839423578555.6201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-20164264910.648418</v>
      </c>
      <c r="L3951" s="444">
        <f t="shared" ca="1" si="159"/>
        <v>-4859587843466.2686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-4859587843466.2686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-20248282681.109451</v>
      </c>
      <c r="L3952" s="444">
        <f t="shared" ca="1" si="159"/>
        <v>-4879836126147.3779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-4879836126147.3779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-20332650525.614075</v>
      </c>
      <c r="L3953" s="444">
        <f t="shared" ca="1" si="159"/>
        <v>-4900168776672.9922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-4900168776672.9922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-20417369902.804134</v>
      </c>
      <c r="L3954" s="444">
        <f t="shared" ca="1" si="159"/>
        <v>-4920586146575.7959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-4920586146575.7959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-20502442277.399151</v>
      </c>
      <c r="L3955" s="444">
        <f t="shared" ca="1" si="159"/>
        <v>-4941088588853.1953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-4941088588853.1953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-20587869120.221645</v>
      </c>
      <c r="L3956" s="444">
        <f t="shared" ca="1" si="159"/>
        <v>-4961676457973.417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-4961676457973.417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-20673651908.222572</v>
      </c>
      <c r="L3957" s="444">
        <f t="shared" ca="1" si="159"/>
        <v>-4982350109881.6396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-4982350109881.6396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-20759792124.506832</v>
      </c>
      <c r="L3958" s="444">
        <f t="shared" ca="1" si="159"/>
        <v>-5003109902006.1465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-5003109902006.1465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-20846291258.358944</v>
      </c>
      <c r="L3959" s="444">
        <f t="shared" ca="1" si="159"/>
        <v>-5023956193264.5059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-5023956193264.5059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-20933150805.268776</v>
      </c>
      <c r="L3960" s="444">
        <f t="shared" ca="1" si="159"/>
        <v>-5044889344069.7744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-5044889344069.7744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-21020372266.957394</v>
      </c>
      <c r="L3961" s="444">
        <f t="shared" ca="1" si="159"/>
        <v>-5065909716336.7314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-5065909716336.7314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-21107957151.403046</v>
      </c>
      <c r="L3962" s="444">
        <f t="shared" ca="1" si="159"/>
        <v>-5087017673488.1348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-5087017673488.1348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-21195906972.867229</v>
      </c>
      <c r="L3963" s="444">
        <f t="shared" ca="1" si="159"/>
        <v>-5108213580461.002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-5108213580461.002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-21284223251.920841</v>
      </c>
      <c r="L3964" s="444">
        <f t="shared" ca="1" si="159"/>
        <v>-5129497803712.9229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-5129497803712.9229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-21372907515.470512</v>
      </c>
      <c r="L3965" s="444">
        <f t="shared" ca="1" si="159"/>
        <v>-5150870711228.3936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-5150870711228.3936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-21461961296.784973</v>
      </c>
      <c r="L3966" s="444">
        <f t="shared" ca="1" si="159"/>
        <v>-5172332672525.1787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-5172332672525.1787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-21551386135.521576</v>
      </c>
      <c r="L3967" s="444">
        <f t="shared" ca="1" si="159"/>
        <v>-5193884058660.7002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-5193884058660.7002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-21641183577.752918</v>
      </c>
      <c r="L3968" s="444">
        <f t="shared" ca="1" si="159"/>
        <v>-5215525242238.4531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-5215525242238.4531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-21731355175.993553</v>
      </c>
      <c r="L3969" s="444">
        <f t="shared" ca="1" si="159"/>
        <v>-5237256597414.4463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-5237256597414.4463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-21821902489.22686</v>
      </c>
      <c r="L3970" s="444">
        <f t="shared" ca="1" si="159"/>
        <v>-5259078499903.6729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-5259078499903.6729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-21912827082.931969</v>
      </c>
      <c r="L3971" s="444">
        <f t="shared" ca="1" si="159"/>
        <v>-5280991326986.6045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-5280991326986.6045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-22004130529.110851</v>
      </c>
      <c r="L3972" s="444">
        <f t="shared" ca="1" si="159"/>
        <v>-5302995457515.7158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-5302995457515.7158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-22095814406.315483</v>
      </c>
      <c r="L3973" s="444">
        <f t="shared" ca="1" si="159"/>
        <v>-5325091271922.0313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-5325091271922.0313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-22187880299.675129</v>
      </c>
      <c r="L3974" s="444">
        <f t="shared" ca="1" si="159"/>
        <v>-5347279152221.7061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-5347279152221.7061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-22280329800.923775</v>
      </c>
      <c r="L3975" s="444">
        <f t="shared" ca="1" si="159"/>
        <v>-5369559482022.6299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-5369559482022.6299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-22373164508.427624</v>
      </c>
      <c r="L3976" s="444">
        <f t="shared" ca="1" si="159"/>
        <v>-5391932646531.0576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-5391932646531.0576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-22466386027.212738</v>
      </c>
      <c r="L3977" s="444">
        <f t="shared" ca="1" si="159"/>
        <v>-5414399032558.2705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-5414399032558.2705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-22559995968.992794</v>
      </c>
      <c r="L3978" s="444">
        <f t="shared" ca="1" si="159"/>
        <v>-5436959028527.2637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-5436959028527.2637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-22653995952.19693</v>
      </c>
      <c r="L3979" s="444">
        <f t="shared" ca="1" si="159"/>
        <v>-5459613024479.4609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-5459613024479.4609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-22748387601.997753</v>
      </c>
      <c r="L3980" s="444">
        <f t="shared" ca="1" si="159"/>
        <v>-5482361412081.459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-5482361412081.459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-22843172550.339413</v>
      </c>
      <c r="L3981" s="444">
        <f t="shared" ca="1" si="159"/>
        <v>-5505204584631.7988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-5505204584631.7988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-22938352435.965828</v>
      </c>
      <c r="L3982" s="444">
        <f t="shared" ca="1" si="159"/>
        <v>-5528142937067.7646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-5528142937067.7646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-23033928904.44902</v>
      </c>
      <c r="L3983" s="444">
        <f t="shared" ca="1" si="159"/>
        <v>-5551176865972.2139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-5551176865972.2139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-23129903608.217556</v>
      </c>
      <c r="L3984" s="444">
        <f t="shared" ca="1" si="159"/>
        <v>-5574306769580.4316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-5574306769580.4316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-23226278206.585133</v>
      </c>
      <c r="L3985" s="444">
        <f t="shared" ca="1" si="159"/>
        <v>-5597533047787.0166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-5597533047787.0166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-23323054365.779236</v>
      </c>
      <c r="L3986" s="444">
        <f t="shared" ca="1" si="159"/>
        <v>-5620856102152.7959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-5620856102152.7959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-23420233758.969982</v>
      </c>
      <c r="L3987" s="444">
        <f t="shared" ca="1" si="159"/>
        <v>-5644276335911.7656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-5644276335911.7656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-23517818066.299023</v>
      </c>
      <c r="L3988" s="444">
        <f t="shared" ca="1" si="159"/>
        <v>-5667794153978.0645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-5667794153978.0645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-23615808974.9086</v>
      </c>
      <c r="L3989" s="444">
        <f t="shared" ca="1" si="159"/>
        <v>-5691409962952.9727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-5691409962952.9727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-23714208178.970718</v>
      </c>
      <c r="L3990" s="444">
        <f t="shared" ca="1" si="159"/>
        <v>-5715124171131.9434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-5715124171131.9434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-23813017379.716431</v>
      </c>
      <c r="L3991" s="444">
        <f t="shared" ca="1" si="159"/>
        <v>-5738937188511.6602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-5738937188511.6602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-23912238285.465252</v>
      </c>
      <c r="L3992" s="444">
        <f t="shared" ca="1" si="159"/>
        <v>-5762849426797.125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-5762849426797.125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-24011872611.654686</v>
      </c>
      <c r="L3993" s="444">
        <f t="shared" ca="1" si="159"/>
        <v>-5786861299408.7793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-5786861299408.7793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-24111922080.869915</v>
      </c>
      <c r="L3994" s="444">
        <f t="shared" ca="1" si="159"/>
        <v>-5810973221489.6494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-5810973221489.6494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-24212388422.873539</v>
      </c>
      <c r="L3995" s="444">
        <f t="shared" ca="1" si="159"/>
        <v>-5835185609912.5234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-5835185609912.5234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-24313273374.635513</v>
      </c>
      <c r="L3996" s="444">
        <f t="shared" ca="1" si="159"/>
        <v>-5859498883287.1592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-5859498883287.1592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-24414578680.363163</v>
      </c>
      <c r="L3997" s="444">
        <f t="shared" ca="1" si="159"/>
        <v>-5883913461967.5225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-5883913461967.5225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-24516306091.531342</v>
      </c>
      <c r="L3998" s="444">
        <f t="shared" ca="1" si="159"/>
        <v>-5908429768059.0537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-5908429768059.0537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-24618457366.912724</v>
      </c>
      <c r="L3999" s="444">
        <f t="shared" ca="1" si="159"/>
        <v>-5933048225425.9668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-5933048225425.9668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-24721034272.608196</v>
      </c>
      <c r="L4000" s="444">
        <f t="shared" ca="1" si="159"/>
        <v>-5957769259698.5752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-5957769259698.5752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-24824038582.077396</v>
      </c>
      <c r="L4001" s="444">
        <f t="shared" ca="1" si="159"/>
        <v>-5982593298280.6523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-5982593298280.6523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-24927472076.169384</v>
      </c>
      <c r="L4002" s="444">
        <f t="shared" ca="1" si="159"/>
        <v>-6007520770356.8213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-6007520770356.8213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-25031336543.153423</v>
      </c>
      <c r="L4003" s="444">
        <f t="shared" ca="1" si="159"/>
        <v>-6032552106899.9746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-6032552106899.9746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-25135633778.749893</v>
      </c>
      <c r="L4004" s="444">
        <f t="shared" ca="1" si="159"/>
        <v>-6057687740678.7246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-6057687740678.7246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-25240365586.161354</v>
      </c>
      <c r="L4005" s="444">
        <f t="shared" ca="1" si="159"/>
        <v>-6082928106264.8857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-6082928106264.8857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-25345533776.103691</v>
      </c>
      <c r="L4006" s="444">
        <f t="shared" ca="1" si="159"/>
        <v>-6108273640040.9893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-6108273640040.9893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-25451140166.837456</v>
      </c>
      <c r="L4007" s="444">
        <f t="shared" ca="1" si="159"/>
        <v>-6133724780207.8271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-6133724780207.8271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-25557186584.19928</v>
      </c>
      <c r="L4008" s="444">
        <f t="shared" ca="1" si="159"/>
        <v>-6159281966792.0264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-6159281966792.0264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-25663674861.633442</v>
      </c>
      <c r="L4009" s="444">
        <f t="shared" ca="1" si="159"/>
        <v>-6184945641653.6602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-6184945641653.6602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-25770606840.223583</v>
      </c>
      <c r="L4010" s="444">
        <f t="shared" ca="1" si="159"/>
        <v>-6210716248493.8838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-6210716248493.8838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-25877984368.724514</v>
      </c>
      <c r="L4011" s="444">
        <f t="shared" ca="1" si="159"/>
        <v>-6236594232862.6084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-6236594232862.6084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-25985809303.5942</v>
      </c>
      <c r="L4012" s="444">
        <f t="shared" ca="1" si="159"/>
        <v>-6262580042166.2021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-6262580042166.2021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-26094083509.025841</v>
      </c>
      <c r="L4013" s="444">
        <f t="shared" ca="1" si="159"/>
        <v>-6288674125675.2275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-6288674125675.2275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-26202808856.980114</v>
      </c>
      <c r="L4014" s="444">
        <f t="shared" ca="1" si="159"/>
        <v>-6314876934532.208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-6314876934532.208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-26311987227.217533</v>
      </c>
      <c r="L4015" s="444">
        <f t="shared" ca="1" si="159"/>
        <v>-6341188921759.4258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-6341188921759.4258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-26421620507.33094</v>
      </c>
      <c r="L4016" s="444">
        <f t="shared" ca="1" si="159"/>
        <v>-6367610542266.7568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-6367610542266.7568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-26531710592.778152</v>
      </c>
      <c r="L4017" s="444">
        <f t="shared" ca="1" si="159"/>
        <v>-6394142252859.5352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-6394142252859.5352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-26642259386.91473</v>
      </c>
      <c r="L4018" s="444">
        <f t="shared" ca="1" si="159"/>
        <v>-6420784512246.4502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-6420784512246.4502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-26753268801.026875</v>
      </c>
      <c r="L4019" s="444">
        <f t="shared" ca="1" si="159"/>
        <v>-6447537781047.4775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-6447537781047.4775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-26864740754.364491</v>
      </c>
      <c r="L4020" s="444">
        <f t="shared" ca="1" si="159"/>
        <v>-6474402521801.8418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-6474402521801.8418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-26976677174.174339</v>
      </c>
      <c r="L4021" s="444">
        <f t="shared" ca="1" si="159"/>
        <v>-6501379198976.0166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-6501379198976.0166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-27089079995.733402</v>
      </c>
      <c r="L4022" s="444">
        <f t="shared" ca="1" si="159"/>
        <v>-6528468278971.75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-6528468278971.75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-27201951162.38229</v>
      </c>
      <c r="L4023" s="444">
        <f t="shared" ca="1" si="159"/>
        <v>-6555670230134.1318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-6555670230134.1318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-27315292625.558884</v>
      </c>
      <c r="L4024" s="444">
        <f t="shared" ca="1" si="159"/>
        <v>-6582985522759.6904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-6582985522759.6904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-27429106344.832043</v>
      </c>
      <c r="L4025" s="444">
        <f t="shared" ca="1" si="159"/>
        <v>-6610414629104.5225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-6610414629104.5225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-27543394287.935509</v>
      </c>
      <c r="L4026" s="444">
        <f t="shared" ca="1" si="159"/>
        <v>-6637958023392.458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-6637958023392.458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-27658158430.801907</v>
      </c>
      <c r="L4027" s="444">
        <f t="shared" ca="1" si="159"/>
        <v>-6665616181823.2598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-6665616181823.2598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-27773400757.596916</v>
      </c>
      <c r="L4028" s="444">
        <f t="shared" ca="1" si="159"/>
        <v>-6693389582580.8564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-6693389582580.8564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-27889123260.753567</v>
      </c>
      <c r="L4029" s="444">
        <f t="shared" ca="1" si="159"/>
        <v>-6721278705841.6104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-6721278705841.6104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-28005327941.00671</v>
      </c>
      <c r="L4030" s="444">
        <f t="shared" ca="1" si="159"/>
        <v>-6749284033782.6172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-6749284033782.6172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-28122016807.42757</v>
      </c>
      <c r="L4031" s="444">
        <f t="shared" ca="1" si="159"/>
        <v>-6777406050590.0449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-6777406050590.0449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-28239191877.458519</v>
      </c>
      <c r="L4032" s="444">
        <f t="shared" ca="1" si="159"/>
        <v>-6805645242467.5039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-6805645242467.5039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-28356855176.947933</v>
      </c>
      <c r="L4033" s="444">
        <f t="shared" ca="1" si="159"/>
        <v>-6834002097644.4521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-6834002097644.4521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-28475008740.185215</v>
      </c>
      <c r="L4034" s="444">
        <f t="shared" ca="1" si="159"/>
        <v>-6862477106384.6377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-6862477106384.6377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-28593654609.935989</v>
      </c>
      <c r="L4035" s="444">
        <f t="shared" ca="1" si="159"/>
        <v>-6891070760994.5732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-6891070760994.5732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-28712794837.477386</v>
      </c>
      <c r="L4036" s="444">
        <f t="shared" ca="1" si="159"/>
        <v>-6919783555832.0508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-6919783555832.0508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-28832431482.633545</v>
      </c>
      <c r="L4037" s="444">
        <f t="shared" ca="1" si="159"/>
        <v>-6948615987314.6846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-6948615987314.6846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-28952566613.81118</v>
      </c>
      <c r="L4038" s="444">
        <f t="shared" ca="1" si="159"/>
        <v>-6977568553928.4961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-6977568553928.4961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-29073202308.035404</v>
      </c>
      <c r="L4039" s="444">
        <f t="shared" ca="1" si="159"/>
        <v>-7006641756236.5313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-7006641756236.5313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-29194340650.985546</v>
      </c>
      <c r="L4040" s="444">
        <f t="shared" ca="1" si="159"/>
        <v>-7035836096887.5166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-7035836096887.5166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-29315983737.031319</v>
      </c>
      <c r="L4041" s="444">
        <f t="shared" ca="1" si="159"/>
        <v>-7065152080624.5479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-7065152080624.5479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-29438133669.268948</v>
      </c>
      <c r="L4042" s="444">
        <f t="shared" ca="1" si="159"/>
        <v>-7094590214293.8164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-7094590214293.8164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-29560792559.557571</v>
      </c>
      <c r="L4043" s="444">
        <f t="shared" ca="1" si="159"/>
        <v>-7124151006853.374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-7124151006853.374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-29683962528.555725</v>
      </c>
      <c r="L4044" s="444">
        <f t="shared" ca="1" si="159"/>
        <v>-7153834969381.9297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-7153834969381.9297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-29807645705.758041</v>
      </c>
      <c r="L4045" s="444">
        <f t="shared" ca="1" si="159"/>
        <v>-7183642615087.6875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-7183642615087.6875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-29931844229.532036</v>
      </c>
      <c r="L4046" s="444">
        <f t="shared" ca="1" si="159"/>
        <v>-7213574459317.2197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-7213574459317.2197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-30056560247.155083</v>
      </c>
      <c r="L4047" s="444">
        <f t="shared" ca="1" si="159"/>
        <v>-7243631019564.375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-7243631019564.375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-30181795914.851563</v>
      </c>
      <c r="L4048" s="444">
        <f t="shared" ca="1" si="159"/>
        <v>-7273812815479.2266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-7273812815479.2266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-30307553397.830105</v>
      </c>
      <c r="L4049" s="444">
        <f t="shared" ca="1" si="159"/>
        <v>-7304120368877.0566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-7304120368877.0566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-30433834870.321068</v>
      </c>
      <c r="L4050" s="444">
        <f t="shared" ca="1" si="159"/>
        <v>-7334554203747.3779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-7334554203747.3779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-30560642515.614075</v>
      </c>
      <c r="L4051" s="444">
        <f t="shared" ca="1" si="159"/>
        <v>-7365114846262.9922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-7365114846262.9922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-30687978526.095798</v>
      </c>
      <c r="L4052" s="444">
        <f t="shared" ca="1" si="159"/>
        <v>-7395802824789.0879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-7395802824789.0879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-30815845103.287868</v>
      </c>
      <c r="L4053" s="444">
        <f t="shared" ca="1" si="159"/>
        <v>-7426618669892.376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-7426618669892.376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-30944244457.884899</v>
      </c>
      <c r="L4054" s="444">
        <f t="shared" ca="1" si="159"/>
        <v>-7457562914350.2607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-7457562914350.2607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-31073178809.792751</v>
      </c>
      <c r="L4055" s="444">
        <f t="shared" ca="1" si="159"/>
        <v>-7488636093160.0537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-7488636093160.0537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-31202650388.166889</v>
      </c>
      <c r="L4056" s="444">
        <f t="shared" ca="1" si="159"/>
        <v>-7519838743548.2207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-7519838743548.2207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-31332661431.450916</v>
      </c>
      <c r="L4057" s="444">
        <f t="shared" ca="1" si="159"/>
        <v>-7551171404979.6719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-7551171404979.6719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-31463214187.415298</v>
      </c>
      <c r="L4058" s="444">
        <f t="shared" ca="1" si="159"/>
        <v>-7582634619167.0869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-7582634619167.0869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-31594310913.196194</v>
      </c>
      <c r="L4059" s="444">
        <f t="shared" ca="1" si="159"/>
        <v>-7614228930080.2832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-7614228930080.2832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-31725953875.334518</v>
      </c>
      <c r="L4060" s="444">
        <f t="shared" ca="1" si="159"/>
        <v>-7645954883955.6182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-7645954883955.6182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-31858145349.815075</v>
      </c>
      <c r="L4061" s="444">
        <f t="shared" ca="1" si="159"/>
        <v>-7677813029305.4336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-7677813029305.4336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-31990887622.105972</v>
      </c>
      <c r="L4062" s="444">
        <f t="shared" ca="1" si="159"/>
        <v>-7709803916927.54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-7709803916927.54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-32124182987.198082</v>
      </c>
      <c r="L4063" s="444">
        <f t="shared" ca="1" si="159"/>
        <v>-7741928099914.7383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-7741928099914.7383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-32258033749.644741</v>
      </c>
      <c r="L4064" s="444">
        <f t="shared" ca="1" si="159"/>
        <v>-7774186133664.3828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-7774186133664.3828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-32392442223.601593</v>
      </c>
      <c r="L4065" s="444">
        <f t="shared" ca="1" si="159"/>
        <v>-7806578575887.9844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-7806578575887.9844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-32527410732.866596</v>
      </c>
      <c r="L4066" s="444">
        <f t="shared" ca="1" si="159"/>
        <v>-7839105986620.8506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-7839105986620.8506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-32662941610.920208</v>
      </c>
      <c r="L4067" s="444">
        <f t="shared" ca="1" si="159"/>
        <v>-7871768928231.7705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-7871768928231.7705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-32799037200.965706</v>
      </c>
      <c r="L4068" s="444">
        <f t="shared" ca="1" si="159"/>
        <v>-7904567965432.7363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-7904567965432.7363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-32935699855.96973</v>
      </c>
      <c r="L4069" s="444">
        <f t="shared" ca="1" si="159"/>
        <v>-7937503665288.7061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-7937503665288.7061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-33072931938.702942</v>
      </c>
      <c r="L4070" s="444">
        <f t="shared" ca="1" si="159"/>
        <v>-7970576597227.4092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-7970576597227.4092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-33210735821.780872</v>
      </c>
      <c r="L4071" s="444">
        <f t="shared" ca="1" si="159"/>
        <v>-8003787333049.1904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-8003787333049.1904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-33349113887.704964</v>
      </c>
      <c r="L4072" s="444">
        <f t="shared" ca="1" si="159"/>
        <v>-8037136446936.8955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-8037136446936.8955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-33488068528.903728</v>
      </c>
      <c r="L4073" s="444">
        <f t="shared" ca="1" si="159"/>
        <v>-8070624515465.7988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-8070624515465.7988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-33627602147.774158</v>
      </c>
      <c r="L4074" s="444">
        <f t="shared" ca="1" si="159"/>
        <v>-8104252117613.5732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-8104252117613.5732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-33767717156.723221</v>
      </c>
      <c r="L4075" s="444">
        <f t="shared" ca="1" si="159"/>
        <v>-8138019834770.2969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-8138019834770.2969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-33908415978.209564</v>
      </c>
      <c r="L4076" s="444">
        <f t="shared" ca="1" si="159"/>
        <v>-8171928250748.5068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-8171928250748.5068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-34049701044.78545</v>
      </c>
      <c r="L4077" s="444">
        <f t="shared" ca="1" si="159"/>
        <v>-8205977951793.292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-8205977951793.292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-34191574799.138718</v>
      </c>
      <c r="L4078" s="444">
        <f t="shared" ca="1" si="159"/>
        <v>-8240169526592.4307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-8240169526592.4307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-34334039694.135132</v>
      </c>
      <c r="L4079" s="444">
        <f t="shared" ca="1" si="159"/>
        <v>-8274503566286.5654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-8274503566286.5654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-34477098192.860687</v>
      </c>
      <c r="L4080" s="444">
        <f t="shared" ca="1" si="159"/>
        <v>-8308980664479.4258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-8308980664479.4258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-34620752768.664276</v>
      </c>
      <c r="L4081" s="444">
        <f t="shared" ca="1" si="159"/>
        <v>-8343601417248.0898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-8343601417248.0898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-34765005905.200371</v>
      </c>
      <c r="L4082" s="444">
        <f t="shared" ca="1" si="159"/>
        <v>-8378366423153.29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-8378366423153.29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-34909860096.472038</v>
      </c>
      <c r="L4083" s="444">
        <f t="shared" ca="1" si="159"/>
        <v>-8413276283249.7617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-8413276283249.7617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-35055317846.874008</v>
      </c>
      <c r="L4084" s="444">
        <f t="shared" ca="1" si="159"/>
        <v>-8448331601096.6357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-8448331601096.6357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-35201381671.235985</v>
      </c>
      <c r="L4085" s="444">
        <f t="shared" ca="1" si="159"/>
        <v>-8483532982767.8721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-8483532982767.8721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-35348054094.866135</v>
      </c>
      <c r="L4086" s="444">
        <f t="shared" ca="1" si="159"/>
        <v>-8518881036862.7383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-8518881036862.7383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-35495337653.594742</v>
      </c>
      <c r="L4087" s="444">
        <f t="shared" ca="1" si="159"/>
        <v>-8554376374516.333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-8554376374516.333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-35643234893.818047</v>
      </c>
      <c r="L4088" s="444">
        <f t="shared" ref="L4088:L4342" ca="1" si="164">I4088-J4088+K4088</f>
        <v>-8590019609410.1514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-8590019609410.1514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-35791748372.542297</v>
      </c>
      <c r="L4089" s="444">
        <f t="shared" ca="1" si="164"/>
        <v>-8625811357782.6934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-8625811357782.6934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-35940880657.427895</v>
      </c>
      <c r="L4090" s="444">
        <f t="shared" ca="1" si="164"/>
        <v>-8661752238440.1211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-8661752238440.1211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-36090634326.833839</v>
      </c>
      <c r="L4091" s="444">
        <f t="shared" ca="1" si="164"/>
        <v>-8697842872766.9551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-8697842872766.9551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-36241011969.862312</v>
      </c>
      <c r="L4092" s="444">
        <f t="shared" ca="1" si="164"/>
        <v>-8734083884736.8174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-8734083884736.8174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-36392016186.403404</v>
      </c>
      <c r="L4093" s="444">
        <f t="shared" ca="1" si="164"/>
        <v>-8770475900923.2207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-8770475900923.2207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-36543649587.180084</v>
      </c>
      <c r="L4094" s="444">
        <f t="shared" ca="1" si="164"/>
        <v>-8807019550510.4004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-8807019550510.4004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-36695914793.793335</v>
      </c>
      <c r="L4095" s="444">
        <f t="shared" ca="1" si="164"/>
        <v>-8843715465304.1934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-8843715465304.1934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-36848814438.767471</v>
      </c>
      <c r="L4096" s="444">
        <f t="shared" ca="1" si="164"/>
        <v>-8880564279742.9609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-8880564279742.9609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-37002351165.595673</v>
      </c>
      <c r="L4097" s="444">
        <f t="shared" ca="1" si="164"/>
        <v>-8917566630908.5566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-8917566630908.5566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-37156527628.785652</v>
      </c>
      <c r="L4098" s="444">
        <f t="shared" ca="1" si="164"/>
        <v>-8954723158537.3418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-8954723158537.3418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-37311346493.905594</v>
      </c>
      <c r="L4099" s="444">
        <f t="shared" ca="1" si="164"/>
        <v>-8992034505031.248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-8992034505031.248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-37466810437.630203</v>
      </c>
      <c r="L4100" s="444">
        <f t="shared" ca="1" si="164"/>
        <v>-9029501315468.8789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-9029501315468.8789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-37622922147.786995</v>
      </c>
      <c r="L4101" s="444">
        <f t="shared" ca="1" si="164"/>
        <v>-9067124237616.666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-9067124237616.666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-37779684323.402771</v>
      </c>
      <c r="L4102" s="444">
        <f t="shared" ca="1" si="164"/>
        <v>-9104903921940.0684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-9104903921940.0684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-37937099674.750282</v>
      </c>
      <c r="L4103" s="444">
        <f t="shared" ca="1" si="164"/>
        <v>-9142841021614.8184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-9142841021614.8184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-38095170923.395073</v>
      </c>
      <c r="L4104" s="444">
        <f t="shared" ca="1" si="164"/>
        <v>-9180936192538.2129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-9180936192538.2129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-38253900802.242554</v>
      </c>
      <c r="L4105" s="444">
        <f t="shared" ca="1" si="164"/>
        <v>-9219190093340.4551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-9219190093340.4551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-38413292055.585228</v>
      </c>
      <c r="L4106" s="444">
        <f t="shared" ca="1" si="164"/>
        <v>-9257603385396.041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-9257603385396.041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-38573347439.150169</v>
      </c>
      <c r="L4107" s="444">
        <f t="shared" ca="1" si="164"/>
        <v>-9296176732835.1914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-9296176732835.1914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-38734069720.146629</v>
      </c>
      <c r="L4108" s="444">
        <f t="shared" ca="1" si="164"/>
        <v>-9334910802555.3379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-9334910802555.3379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-38895461677.313904</v>
      </c>
      <c r="L4109" s="444">
        <f t="shared" ca="1" si="164"/>
        <v>-9373806264232.6523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-9373806264232.6523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-39057526100.969383</v>
      </c>
      <c r="L4110" s="444">
        <f t="shared" ca="1" si="164"/>
        <v>-9412863790333.6211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-9412863790333.6211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-39220265793.056755</v>
      </c>
      <c r="L4111" s="444">
        <f t="shared" ca="1" si="164"/>
        <v>-9452084056126.6777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-9452084056126.6777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-39383683567.194489</v>
      </c>
      <c r="L4112" s="444">
        <f t="shared" ca="1" si="164"/>
        <v>-9491467739693.873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-9491467739693.873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-39547782248.724472</v>
      </c>
      <c r="L4113" s="444">
        <f t="shared" ca="1" si="164"/>
        <v>-9531015521942.5977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-9531015521942.5977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-39712564674.760826</v>
      </c>
      <c r="L4114" s="444">
        <f t="shared" ca="1" si="164"/>
        <v>-9570728086617.3594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-9570728086617.3594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-39878033694.238998</v>
      </c>
      <c r="L4115" s="444">
        <f t="shared" ca="1" si="164"/>
        <v>-9610606120311.5977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-9610606120311.5977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-40044192167.964989</v>
      </c>
      <c r="L4116" s="444">
        <f t="shared" ca="1" si="164"/>
        <v>-9650650312479.5625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-9650650312479.5625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-40211042968.664841</v>
      </c>
      <c r="L4117" s="444">
        <f t="shared" ca="1" si="164"/>
        <v>-9690861355448.2266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-9690861355448.2266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-40378588981.034279</v>
      </c>
      <c r="L4118" s="444">
        <f t="shared" ca="1" si="164"/>
        <v>-9731239944429.2617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-9731239944429.2617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-40546833101.788589</v>
      </c>
      <c r="L4119" s="444">
        <f t="shared" ca="1" si="164"/>
        <v>-9771786777531.0508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-9771786777531.0508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-40715778239.712708</v>
      </c>
      <c r="L4120" s="444">
        <f t="shared" ca="1" si="164"/>
        <v>-9812502555770.7637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-9812502555770.7637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-40885427315.711517</v>
      </c>
      <c r="L4121" s="444">
        <f t="shared" ca="1" si="164"/>
        <v>-9853387983086.4746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-9853387983086.4746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-41055783262.860313</v>
      </c>
      <c r="L4122" s="444">
        <f t="shared" ca="1" si="164"/>
        <v>-9894443766349.334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-9894443766349.334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-41226849026.455559</v>
      </c>
      <c r="L4123" s="444">
        <f t="shared" ca="1" si="164"/>
        <v>-9935670615375.7891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-9935670615375.7891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-41398627564.065788</v>
      </c>
      <c r="L4124" s="444">
        <f t="shared" ca="1" si="164"/>
        <v>-9977069242939.8555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-9977069242939.8555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-41571121845.582733</v>
      </c>
      <c r="L4125" s="444">
        <f t="shared" ca="1" si="164"/>
        <v>-10018640364785.438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-10018640364785.438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-41744334853.272659</v>
      </c>
      <c r="L4126" s="444">
        <f t="shared" ca="1" si="164"/>
        <v>-10060384699638.711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-10060384699638.711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-41918269581.827965</v>
      </c>
      <c r="L4127" s="444">
        <f t="shared" ca="1" si="164"/>
        <v>-10102302969220.539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-10102302969220.539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-42092929038.418915</v>
      </c>
      <c r="L4128" s="444">
        <f t="shared" ca="1" si="164"/>
        <v>-10144395898258.957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-10144395898258.957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-42268316242.745651</v>
      </c>
      <c r="L4129" s="444">
        <f t="shared" ca="1" si="164"/>
        <v>-10186664214501.703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-10186664214501.703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-42444434227.090431</v>
      </c>
      <c r="L4130" s="444">
        <f t="shared" ca="1" si="164"/>
        <v>-10229108648728.793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-10229108648728.793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-42621286036.369972</v>
      </c>
      <c r="L4131" s="444">
        <f t="shared" ca="1" si="164"/>
        <v>-10271729934765.162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-10271729934765.162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-42798874728.188171</v>
      </c>
      <c r="L4132" s="444">
        <f t="shared" ca="1" si="164"/>
        <v>-10314528809493.35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-10314528809493.35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-42977203372.888954</v>
      </c>
      <c r="L4133" s="444">
        <f t="shared" ca="1" si="164"/>
        <v>-10357506012866.238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-10357506012866.238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-43156275053.609329</v>
      </c>
      <c r="L4134" s="444">
        <f t="shared" ca="1" si="164"/>
        <v>-10400662287919.848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-10400662287919.848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-43336092866.332695</v>
      </c>
      <c r="L4135" s="444">
        <f t="shared" ca="1" si="164"/>
        <v>-10443998380786.18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-10443998380786.18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-43516659919.942413</v>
      </c>
      <c r="L4136" s="444">
        <f t="shared" ca="1" si="164"/>
        <v>-10487515040706.123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-10487515040706.123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-43697979336.275513</v>
      </c>
      <c r="L4137" s="444">
        <f t="shared" ca="1" si="164"/>
        <v>-10531213020042.398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-10531213020042.398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-43880054250.176659</v>
      </c>
      <c r="L4138" s="444">
        <f t="shared" ca="1" si="164"/>
        <v>-10575093074292.574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-10575093074292.574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-44062887809.552391</v>
      </c>
      <c r="L4139" s="444">
        <f t="shared" ca="1" si="164"/>
        <v>-10619155962102.127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-10619155962102.127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-44246483175.425529</v>
      </c>
      <c r="L4140" s="444">
        <f t="shared" ca="1" si="164"/>
        <v>-10663402445277.553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-10663402445277.553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-44430843521.989799</v>
      </c>
      <c r="L4141" s="444">
        <f t="shared" ca="1" si="164"/>
        <v>-10707833288799.543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-10707833288799.543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-44615972036.664764</v>
      </c>
      <c r="L4142" s="444">
        <f t="shared" ca="1" si="164"/>
        <v>-10752449260836.207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-10752449260836.207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-44801871920.150864</v>
      </c>
      <c r="L4143" s="444">
        <f t="shared" ca="1" si="164"/>
        <v>-10797251132756.357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-10797251132756.357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-44988546386.484825</v>
      </c>
      <c r="L4144" s="444">
        <f t="shared" ca="1" si="164"/>
        <v>-10842239679142.842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-10842239679142.842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-45175998663.095177</v>
      </c>
      <c r="L4145" s="444">
        <f t="shared" ca="1" si="164"/>
        <v>-10887415677805.938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-10887415677805.938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-45364231990.85807</v>
      </c>
      <c r="L4146" s="444">
        <f t="shared" ca="1" si="164"/>
        <v>-10932779909796.795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-10932779909796.795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-45553249624.153313</v>
      </c>
      <c r="L4147" s="444">
        <f t="shared" ca="1" si="164"/>
        <v>-10978333159420.947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-10978333159420.947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-45743054830.920616</v>
      </c>
      <c r="L4148" s="444">
        <f t="shared" ca="1" si="164"/>
        <v>-11024076214251.867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-11024076214251.867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-45933650892.71611</v>
      </c>
      <c r="L4149" s="444">
        <f t="shared" ca="1" si="164"/>
        <v>-11070009865144.584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-11070009865144.584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-46125041104.769096</v>
      </c>
      <c r="L4150" s="444">
        <f t="shared" ca="1" si="164"/>
        <v>-11116134906249.354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-11116134906249.354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-46317228776.038971</v>
      </c>
      <c r="L4151" s="444">
        <f t="shared" ca="1" si="164"/>
        <v>-11162452135025.393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-11162452135025.393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-46510217229.272469</v>
      </c>
      <c r="L4152" s="444">
        <f t="shared" ca="1" si="164"/>
        <v>-11208962352254.666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-11208962352254.666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-46704009801.061111</v>
      </c>
      <c r="L4153" s="444">
        <f t="shared" ca="1" si="164"/>
        <v>-11255666362055.727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-11255666362055.727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-46898609841.898857</v>
      </c>
      <c r="L4154" s="444">
        <f t="shared" ca="1" si="164"/>
        <v>-11302564971897.625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-11302564971897.625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-47094020716.240105</v>
      </c>
      <c r="L4155" s="444">
        <f t="shared" ca="1" si="164"/>
        <v>-11349658992613.865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-11349658992613.865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-47290245802.55777</v>
      </c>
      <c r="L4156" s="444">
        <f t="shared" ca="1" si="164"/>
        <v>-11396949238416.424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-11396949238416.424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-47487288493.401764</v>
      </c>
      <c r="L4157" s="444">
        <f t="shared" ca="1" si="164"/>
        <v>-11444436526909.826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-11444436526909.826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-47685152195.457611</v>
      </c>
      <c r="L4158" s="444">
        <f t="shared" ca="1" si="164"/>
        <v>-11492121679105.283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-11492121679105.283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-47883840329.605347</v>
      </c>
      <c r="L4159" s="444">
        <f t="shared" ca="1" si="164"/>
        <v>-11540005519434.889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-11540005519434.889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-48083356330.978699</v>
      </c>
      <c r="L4160" s="444">
        <f t="shared" ca="1" si="164"/>
        <v>-11588088875765.867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-11588088875765.867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-48283703649.024445</v>
      </c>
      <c r="L4161" s="444">
        <f t="shared" ca="1" si="164"/>
        <v>-11636372579414.893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-11636372579414.893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-48484885747.56205</v>
      </c>
      <c r="L4162" s="444">
        <f t="shared" ca="1" si="164"/>
        <v>-11684857465162.455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-11684857465162.455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-48686906104.843559</v>
      </c>
      <c r="L4163" s="444">
        <f t="shared" ca="1" si="164"/>
        <v>-11733544371267.299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-11733544371267.299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-48889768213.613747</v>
      </c>
      <c r="L4164" s="444">
        <f t="shared" ca="1" si="164"/>
        <v>-11782434139480.912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-11782434139480.912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-49093475581.170464</v>
      </c>
      <c r="L4165" s="444">
        <f t="shared" ca="1" si="164"/>
        <v>-11831527615062.082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-11831527615062.082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-49298031729.425339</v>
      </c>
      <c r="L4166" s="444">
        <f t="shared" ca="1" si="164"/>
        <v>-11880825646791.508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-11880825646791.508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-49503440194.964615</v>
      </c>
      <c r="L4167" s="444">
        <f t="shared" ca="1" si="164"/>
        <v>-11930329086986.473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-11930329086986.473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-49709704529.110306</v>
      </c>
      <c r="L4168" s="444">
        <f t="shared" ca="1" si="164"/>
        <v>-11980038791515.582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-11980038791515.582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-49916828297.98159</v>
      </c>
      <c r="L4169" s="444">
        <f t="shared" ca="1" si="164"/>
        <v>-12029955619813.564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-12029955619813.564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-50124815082.556519</v>
      </c>
      <c r="L4170" s="444">
        <f t="shared" ca="1" si="164"/>
        <v>-12080080434896.121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-12080080434896.121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-50333668478.733841</v>
      </c>
      <c r="L4171" s="444">
        <f t="shared" ca="1" si="164"/>
        <v>-12130414103374.855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-12130414103374.855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-50543392097.395233</v>
      </c>
      <c r="L4172" s="444">
        <f t="shared" ca="1" si="164"/>
        <v>-12180957495472.25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-12180957495472.25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-50753989564.467705</v>
      </c>
      <c r="L4173" s="444">
        <f t="shared" ca="1" si="164"/>
        <v>-12231711485036.717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-12231711485036.717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-50965464520.98632</v>
      </c>
      <c r="L4174" s="444">
        <f t="shared" ca="1" si="164"/>
        <v>-12282676949557.703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-12282676949557.703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-51177820623.157097</v>
      </c>
      <c r="L4175" s="444">
        <f t="shared" ca="1" si="164"/>
        <v>-12333854770180.859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-12333854770180.859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-51391061542.42025</v>
      </c>
      <c r="L4176" s="444">
        <f t="shared" ca="1" si="164"/>
        <v>-12385245831723.279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-12385245831723.279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-51605190965.513664</v>
      </c>
      <c r="L4177" s="444">
        <f t="shared" ca="1" si="164"/>
        <v>-12436851022688.793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-12436851022688.793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-51820212594.536636</v>
      </c>
      <c r="L4178" s="444">
        <f t="shared" ca="1" si="164"/>
        <v>-12488671235283.33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-12488671235283.33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-52036130147.013878</v>
      </c>
      <c r="L4179" s="444">
        <f t="shared" ca="1" si="164"/>
        <v>-12540707365430.344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-12540707365430.344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-52252947355.959763</v>
      </c>
      <c r="L4180" s="444">
        <f t="shared" ca="1" si="164"/>
        <v>-12592960312786.303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-12592960312786.303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-52470667969.942924</v>
      </c>
      <c r="L4181" s="444">
        <f t="shared" ca="1" si="164"/>
        <v>-12645430980756.246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-12645430980756.246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-52689295753.151024</v>
      </c>
      <c r="L4182" s="444">
        <f t="shared" ca="1" si="164"/>
        <v>-12698120276509.396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-12698120276509.396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-52908834485.455818</v>
      </c>
      <c r="L4183" s="444">
        <f t="shared" ca="1" si="164"/>
        <v>-12751029110994.852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-12751029110994.852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-53129287962.478546</v>
      </c>
      <c r="L4184" s="444">
        <f t="shared" ca="1" si="164"/>
        <v>-12804158398957.33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-12804158398957.33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-53350659995.65554</v>
      </c>
      <c r="L4185" s="444">
        <f t="shared" ca="1" si="164"/>
        <v>-12857509058952.986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-12857509058952.986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-53572954412.304108</v>
      </c>
      <c r="L4186" s="444">
        <f t="shared" ca="1" si="164"/>
        <v>-12911082013365.291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-12911082013365.291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-53796175055.688713</v>
      </c>
      <c r="L4187" s="444">
        <f t="shared" ca="1" si="164"/>
        <v>-12964878188420.98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-12964878188420.98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-54020325785.087418</v>
      </c>
      <c r="L4188" s="444">
        <f t="shared" ca="1" si="164"/>
        <v>-13018898514206.068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-13018898514206.068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-54245410475.85862</v>
      </c>
      <c r="L4189" s="444">
        <f t="shared" ca="1" si="164"/>
        <v>-13073143924681.928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-13073143924681.928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-54471433019.508034</v>
      </c>
      <c r="L4190" s="444">
        <f t="shared" ca="1" si="164"/>
        <v>-13127615357701.436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-13127615357701.436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-54698397323.755981</v>
      </c>
      <c r="L4191" s="444">
        <f t="shared" ca="1" si="164"/>
        <v>-13182313755025.191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-13182313755025.191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-54926307312.604965</v>
      </c>
      <c r="L4192" s="444">
        <f t="shared" ca="1" si="164"/>
        <v>-13237240062337.797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-13237240062337.797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-55155166926.407486</v>
      </c>
      <c r="L4193" s="444">
        <f t="shared" ca="1" si="164"/>
        <v>-13292395229264.205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-13292395229264.205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-55384980121.934189</v>
      </c>
      <c r="L4194" s="444">
        <f t="shared" ca="1" si="164"/>
        <v>-13347780209386.139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-13347780209386.139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-55615750872.442245</v>
      </c>
      <c r="L4195" s="444">
        <f t="shared" ca="1" si="164"/>
        <v>-13403395960258.58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-13403395960258.58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-55847483167.74408</v>
      </c>
      <c r="L4196" s="444">
        <f t="shared" ca="1" si="164"/>
        <v>-13459243443426.324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-13459243443426.324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-56080181014.276352</v>
      </c>
      <c r="L4197" s="444">
        <f t="shared" ca="1" si="164"/>
        <v>-13515323624440.6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-13515323624440.6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-56313848435.169167</v>
      </c>
      <c r="L4198" s="444">
        <f t="shared" ca="1" si="164"/>
        <v>-13571637472875.77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-13571637472875.77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-56548489470.315704</v>
      </c>
      <c r="L4199" s="444">
        <f t="shared" ca="1" si="164"/>
        <v>-13628185962346.086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-13628185962346.086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-56784108176.442024</v>
      </c>
      <c r="L4200" s="444">
        <f t="shared" ca="1" si="164"/>
        <v>-13684970070522.527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-13684970070522.527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-57020708627.177193</v>
      </c>
      <c r="L4201" s="444">
        <f t="shared" ca="1" si="164"/>
        <v>-13741990779149.705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-13741990779149.705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-57258294913.123772</v>
      </c>
      <c r="L4202" s="444">
        <f t="shared" ca="1" si="164"/>
        <v>-13799249074062.828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-13799249074062.828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-57496871141.928452</v>
      </c>
      <c r="L4203" s="444">
        <f t="shared" ca="1" si="164"/>
        <v>-13856745945204.756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-13856745945204.756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-57736441438.353142</v>
      </c>
      <c r="L4204" s="444">
        <f t="shared" ca="1" si="164"/>
        <v>-13914482386643.109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-13914482386643.109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-57977009944.346291</v>
      </c>
      <c r="L4205" s="444">
        <f t="shared" ca="1" si="164"/>
        <v>-13972459396587.455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-13972459396587.455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-58218580819.114395</v>
      </c>
      <c r="L4206" s="444">
        <f t="shared" ca="1" si="164"/>
        <v>-14030677977406.57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-14030677977406.57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-58461158239.194031</v>
      </c>
      <c r="L4207" s="444">
        <f t="shared" ca="1" si="164"/>
        <v>-14089139135645.764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-14089139135645.764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-58704746398.524017</v>
      </c>
      <c r="L4208" s="444">
        <f t="shared" ca="1" si="164"/>
        <v>-14147843882044.287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-14147843882044.287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-58949349508.517853</v>
      </c>
      <c r="L4209" s="444">
        <f t="shared" ca="1" si="164"/>
        <v>-14206793231552.805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-14206793231552.805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-59194971798.136688</v>
      </c>
      <c r="L4210" s="444">
        <f t="shared" ca="1" si="164"/>
        <v>-14265988203350.941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-14265988203350.941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-59441617513.962257</v>
      </c>
      <c r="L4211" s="444">
        <f t="shared" ca="1" si="164"/>
        <v>-14325429820864.904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-14325429820864.904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-59689290920.270432</v>
      </c>
      <c r="L4212" s="444">
        <f t="shared" ca="1" si="164"/>
        <v>-14385119111785.174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-14385119111785.174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-59937996299.104889</v>
      </c>
      <c r="L4213" s="444">
        <f t="shared" ca="1" si="164"/>
        <v>-14445057108084.279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-14445057108084.279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-60187737950.351173</v>
      </c>
      <c r="L4214" s="444">
        <f t="shared" ca="1" si="164"/>
        <v>-14505244846034.631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-14505244846034.631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-60438520191.810959</v>
      </c>
      <c r="L4215" s="444">
        <f t="shared" ca="1" si="164"/>
        <v>-14565683366226.441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-14565683366226.441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-60690347359.27684</v>
      </c>
      <c r="L4216" s="444">
        <f t="shared" ca="1" si="164"/>
        <v>-14626373713585.719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-14626373713585.719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-60943223806.607155</v>
      </c>
      <c r="L4217" s="444">
        <f t="shared" ca="1" si="164"/>
        <v>-14687316937392.326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-14687316937392.326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-61197153905.801361</v>
      </c>
      <c r="L4218" s="444">
        <f t="shared" ca="1" si="164"/>
        <v>-14748514091298.127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-14748514091298.127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-61452142047.075531</v>
      </c>
      <c r="L4219" s="444">
        <f t="shared" ca="1" si="164"/>
        <v>-14809966233345.203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-14809966233345.203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-61708192638.938339</v>
      </c>
      <c r="L4220" s="444">
        <f t="shared" ca="1" si="164"/>
        <v>-14871674425984.141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-14871674425984.141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-61965310108.26725</v>
      </c>
      <c r="L4221" s="444">
        <f t="shared" ca="1" si="164"/>
        <v>-14933639736092.408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-14933639736092.408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-62223498900.385033</v>
      </c>
      <c r="L4222" s="444">
        <f t="shared" ca="1" si="164"/>
        <v>-14995863234992.793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-14995863234992.793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-62482763479.136635</v>
      </c>
      <c r="L4223" s="444">
        <f t="shared" ca="1" si="164"/>
        <v>-15058345998471.93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-15058345998471.93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-62743108326.96637</v>
      </c>
      <c r="L4224" s="444">
        <f t="shared" ca="1" si="164"/>
        <v>-15121089106798.896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-15121089106798.896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-63004537944.995399</v>
      </c>
      <c r="L4225" s="444">
        <f t="shared" ca="1" si="164"/>
        <v>-15184093644743.893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-15184093644743.893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-63267056853.099548</v>
      </c>
      <c r="L4226" s="444">
        <f t="shared" ca="1" si="164"/>
        <v>-15247360701596.992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-15247360701596.992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-63530669589.987465</v>
      </c>
      <c r="L4227" s="444">
        <f t="shared" ca="1" si="164"/>
        <v>-15310891371186.98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-15310891371186.98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-63795380713.279083</v>
      </c>
      <c r="L4228" s="444">
        <f t="shared" ca="1" si="164"/>
        <v>-15374686751900.26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-15374686751900.26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-64061194799.584412</v>
      </c>
      <c r="L4229" s="444">
        <f t="shared" ca="1" si="164"/>
        <v>-15438747946699.844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-15438747946699.844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-64328116444.58268</v>
      </c>
      <c r="L4230" s="444">
        <f t="shared" ca="1" si="164"/>
        <v>-15503076063144.426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-15503076063144.426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-64596150263.101776</v>
      </c>
      <c r="L4231" s="444">
        <f t="shared" ca="1" si="164"/>
        <v>-15567672213407.527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-15567672213407.527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-64865300889.198029</v>
      </c>
      <c r="L4232" s="444">
        <f t="shared" ca="1" si="164"/>
        <v>-15632537514296.725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-15632537514296.725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-65135572976.236343</v>
      </c>
      <c r="L4233" s="444">
        <f t="shared" ca="1" si="164"/>
        <v>-15697673087272.961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-15697673087272.961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-65406971196.970665</v>
      </c>
      <c r="L4234" s="444">
        <f t="shared" ca="1" si="164"/>
        <v>-15763080058469.932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-15763080058469.932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-65679500243.624718</v>
      </c>
      <c r="L4235" s="444">
        <f t="shared" ca="1" si="164"/>
        <v>-15828759558713.557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-15828759558713.557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-65953164827.973152</v>
      </c>
      <c r="L4236" s="444">
        <f t="shared" ca="1" si="164"/>
        <v>-15894712723541.529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-15894712723541.529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-66227969681.423035</v>
      </c>
      <c r="L4237" s="444">
        <f t="shared" ca="1" si="164"/>
        <v>-15960940693222.953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-15960940693222.953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-66503919555.095627</v>
      </c>
      <c r="L4238" s="444">
        <f t="shared" ca="1" si="164"/>
        <v>-16027444612778.049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-16027444612778.049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-66781019219.908539</v>
      </c>
      <c r="L4239" s="444">
        <f t="shared" ca="1" si="164"/>
        <v>-16094225631997.957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-16094225631997.957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-67059273466.658165</v>
      </c>
      <c r="L4240" s="444">
        <f t="shared" ca="1" si="164"/>
        <v>-16161284905464.615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-16161284905464.615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-67338687106.10257</v>
      </c>
      <c r="L4241" s="444">
        <f t="shared" ca="1" si="164"/>
        <v>-16228623592570.719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-16228623592570.719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-67619264969.044655</v>
      </c>
      <c r="L4242" s="444">
        <f t="shared" ca="1" si="164"/>
        <v>-16296242857539.764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-16296242857539.764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-67901011906.41568</v>
      </c>
      <c r="L4243" s="444">
        <f t="shared" ca="1" si="164"/>
        <v>-16364143869446.18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-16364143869446.18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-68183932789.359077</v>
      </c>
      <c r="L4244" s="444">
        <f t="shared" ca="1" si="164"/>
        <v>-16432327802235.539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-16432327802235.539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-68468032509.314743</v>
      </c>
      <c r="L4245" s="444">
        <f t="shared" ca="1" si="164"/>
        <v>-16500795834744.854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-16500795834744.854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-68753315978.103561</v>
      </c>
      <c r="L4246" s="444">
        <f t="shared" ca="1" si="164"/>
        <v>-16569549150722.957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-16569549150722.957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-69039788128.012314</v>
      </c>
      <c r="L4247" s="444">
        <f t="shared" ca="1" si="164"/>
        <v>-16638588938850.969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-16638588938850.969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-69327453911.879028</v>
      </c>
      <c r="L4248" s="444">
        <f t="shared" ca="1" si="164"/>
        <v>-16707916392762.848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-16707916392762.848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-69616318303.178528</v>
      </c>
      <c r="L4249" s="444">
        <f t="shared" ca="1" si="164"/>
        <v>-16777532711066.025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-16777532711066.025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-69906386296.108444</v>
      </c>
      <c r="L4250" s="444">
        <f t="shared" ca="1" si="164"/>
        <v>-16847439097362.135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-16847439097362.135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-70197662905.675568</v>
      </c>
      <c r="L4251" s="444">
        <f t="shared" ca="1" si="164"/>
        <v>-16917636760267.811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-16917636760267.811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-70490153167.782547</v>
      </c>
      <c r="L4252" s="444">
        <f t="shared" ca="1" si="164"/>
        <v>-16988126913435.594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-16988126913435.594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-70783862139.314987</v>
      </c>
      <c r="L4253" s="444">
        <f t="shared" ca="1" si="164"/>
        <v>-17058910775574.908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-17058910775574.908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-71078794898.22879</v>
      </c>
      <c r="L4254" s="444">
        <f t="shared" ca="1" si="164"/>
        <v>-17129989570473.137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-17129989570473.137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-71374956543.638062</v>
      </c>
      <c r="L4255" s="444">
        <f t="shared" ca="1" si="164"/>
        <v>-17201364527016.775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-17201364527016.775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-71672352195.903229</v>
      </c>
      <c r="L4256" s="444">
        <f t="shared" ca="1" si="164"/>
        <v>-17273036879212.678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-17273036879212.678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-71970986996.719482</v>
      </c>
      <c r="L4257" s="444">
        <f t="shared" ca="1" si="164"/>
        <v>-17345007866209.396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-17345007866209.396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-72270866109.205826</v>
      </c>
      <c r="L4258" s="444">
        <f t="shared" ca="1" si="164"/>
        <v>-17417278732318.602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-17417278732318.602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-72571994717.994171</v>
      </c>
      <c r="L4259" s="444">
        <f t="shared" ca="1" si="164"/>
        <v>-17489850727036.596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-17489850727036.596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-72874378029.319153</v>
      </c>
      <c r="L4260" s="444">
        <f t="shared" ca="1" si="164"/>
        <v>-17562725105065.914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-17562725105065.914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-73178021271.107971</v>
      </c>
      <c r="L4261" s="444">
        <f t="shared" ca="1" si="164"/>
        <v>-17635903126337.023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-17635903126337.023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-73482929693.070923</v>
      </c>
      <c r="L4262" s="444">
        <f t="shared" ca="1" si="164"/>
        <v>-17709386056030.094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-17709386056030.094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-73789108566.792053</v>
      </c>
      <c r="L4263" s="444">
        <f t="shared" ca="1" si="164"/>
        <v>-17783175164596.887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-17783175164596.887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-74096563185.820358</v>
      </c>
      <c r="L4264" s="444">
        <f t="shared" ca="1" si="164"/>
        <v>-17857271727782.707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-17857271727782.707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-74405298865.761276</v>
      </c>
      <c r="L4265" s="444">
        <f t="shared" ca="1" si="164"/>
        <v>-17931677026648.469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-17931677026648.469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-74715320944.368622</v>
      </c>
      <c r="L4266" s="444">
        <f t="shared" ca="1" si="164"/>
        <v>-18006392347592.836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-18006392347592.836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-75026634781.63681</v>
      </c>
      <c r="L4267" s="444">
        <f t="shared" ca="1" si="164"/>
        <v>-18081418982374.473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-18081418982374.473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-75339245759.893631</v>
      </c>
      <c r="L4268" s="444">
        <f t="shared" ca="1" si="164"/>
        <v>-18156758228134.367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-18156758228134.367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-75653159283.893188</v>
      </c>
      <c r="L4269" s="444">
        <f t="shared" ca="1" si="164"/>
        <v>-18232411387418.262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-18232411387418.262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-75968380780.909424</v>
      </c>
      <c r="L4270" s="444">
        <f t="shared" ca="1" si="164"/>
        <v>-18308379768199.172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-18308379768199.172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-76284915700.82988</v>
      </c>
      <c r="L4271" s="444">
        <f t="shared" ca="1" si="164"/>
        <v>-18384664683900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-18384664683900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-76602769516.25</v>
      </c>
      <c r="L4272" s="444">
        <f t="shared" ca="1" si="164"/>
        <v>-18461267453416.25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-18461267453416.25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-76921947722.567703</v>
      </c>
      <c r="L4273" s="444">
        <f t="shared" ca="1" si="164"/>
        <v>-18538189401138.816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-18538189401138.816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-77242455838.0784</v>
      </c>
      <c r="L4274" s="444">
        <f t="shared" ca="1" si="164"/>
        <v>-18615431856976.895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-18615431856976.895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-77564299404.070389</v>
      </c>
      <c r="L4275" s="444">
        <f t="shared" ca="1" si="164"/>
        <v>-18692996156380.965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-18692996156380.965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-77887483984.920685</v>
      </c>
      <c r="L4276" s="444">
        <f t="shared" ca="1" si="164"/>
        <v>-18770883640365.887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-18770883640365.887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-78212015168.191193</v>
      </c>
      <c r="L4277" s="444">
        <f t="shared" ca="1" si="164"/>
        <v>-18849095655534.078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-18849095655534.078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-78537898564.725327</v>
      </c>
      <c r="L4278" s="444">
        <f t="shared" ca="1" si="164"/>
        <v>-18927633554098.805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-18927633554098.805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-78865139808.745026</v>
      </c>
      <c r="L4279" s="444">
        <f t="shared" ca="1" si="164"/>
        <v>-19006498693907.551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-19006498693907.551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-79193744557.94812</v>
      </c>
      <c r="L4280" s="444">
        <f t="shared" ca="1" si="164"/>
        <v>-19085692438465.5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-19085692438465.5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-79523718493.606247</v>
      </c>
      <c r="L4281" s="444">
        <f t="shared" ca="1" si="164"/>
        <v>-19165216156959.105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-19165216156959.105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-79855067320.662933</v>
      </c>
      <c r="L4282" s="444">
        <f t="shared" ca="1" si="164"/>
        <v>-19245071224279.77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-19245071224279.77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-80187796767.832367</v>
      </c>
      <c r="L4283" s="444">
        <f t="shared" ca="1" si="164"/>
        <v>-19325259021047.602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-19325259021047.602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-80521912587.698334</v>
      </c>
      <c r="L4284" s="444">
        <f t="shared" ca="1" si="164"/>
        <v>-19405780933635.301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-19405780933635.301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-80857420556.813751</v>
      </c>
      <c r="L4285" s="444">
        <f t="shared" ca="1" si="164"/>
        <v>-19486638354192.113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-19486638354192.113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-81194326475.800476</v>
      </c>
      <c r="L4286" s="444">
        <f t="shared" ca="1" si="164"/>
        <v>-19567832680667.914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-19567832680667.914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-81532636169.449646</v>
      </c>
      <c r="L4287" s="444">
        <f t="shared" ca="1" si="164"/>
        <v>-19649365316837.363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-19649365316837.363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-81872355486.822342</v>
      </c>
      <c r="L4288" s="444">
        <f t="shared" ca="1" si="164"/>
        <v>-19731237672324.188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-19731237672324.188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-82213490301.350784</v>
      </c>
      <c r="L4289" s="444">
        <f t="shared" ca="1" si="164"/>
        <v>-19813451162625.539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-19813451162625.539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-82556046510.939743</v>
      </c>
      <c r="L4290" s="444">
        <f t="shared" ca="1" si="164"/>
        <v>-19896007209136.48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-19896007209136.48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-82900030038.068665</v>
      </c>
      <c r="L4291" s="444">
        <f t="shared" ca="1" si="164"/>
        <v>-19978907239174.551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-19978907239174.551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-83245446829.893967</v>
      </c>
      <c r="L4292" s="444">
        <f t="shared" ca="1" si="164"/>
        <v>-20062152686004.445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-20062152686004.445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-83592302858.351852</v>
      </c>
      <c r="L4293" s="444">
        <f t="shared" ca="1" si="164"/>
        <v>-20145744988862.797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-20145744988862.797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-83940604120.261658</v>
      </c>
      <c r="L4294" s="444">
        <f t="shared" ca="1" si="164"/>
        <v>-20229685592983.059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-20229685592983.059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-84290356637.429413</v>
      </c>
      <c r="L4295" s="444">
        <f t="shared" ca="1" si="164"/>
        <v>-20313975949620.488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-20313975949620.488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-84641566456.752029</v>
      </c>
      <c r="L4296" s="444">
        <f t="shared" ca="1" si="164"/>
        <v>-20398617516077.242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-20398617516077.242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-84994239650.321838</v>
      </c>
      <c r="L4297" s="444">
        <f t="shared" ca="1" si="164"/>
        <v>-20483611755727.563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-20483611755727.563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-85348382315.531509</v>
      </c>
      <c r="L4298" s="444">
        <f t="shared" ca="1" si="164"/>
        <v>-20568960138043.094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-20568960138043.094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-85704000575.17955</v>
      </c>
      <c r="L4299" s="444">
        <f t="shared" ca="1" si="164"/>
        <v>-20654664138618.273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-20654664138618.273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-86061100577.576141</v>
      </c>
      <c r="L4300" s="444">
        <f t="shared" ca="1" si="164"/>
        <v>-20740725239195.848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-20740725239195.848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-86419688496.649368</v>
      </c>
      <c r="L4301" s="444">
        <f t="shared" ca="1" si="164"/>
        <v>-20827144927692.496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-20827144927692.496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-86779770532.052063</v>
      </c>
      <c r="L4302" s="444">
        <f t="shared" ca="1" si="164"/>
        <v>-20913924698224.547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-20913924698224.547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-87141352909.268951</v>
      </c>
      <c r="L4303" s="444">
        <f t="shared" ca="1" si="164"/>
        <v>-21001066051133.816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-21001066051133.816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-87504441879.724228</v>
      </c>
      <c r="L4304" s="444">
        <f t="shared" ca="1" si="164"/>
        <v>-21088570493013.539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-21088570493013.539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-87869043720.88974</v>
      </c>
      <c r="L4305" s="444">
        <f t="shared" ca="1" si="164"/>
        <v>-21176439536734.43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-21176439536734.43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-88235164736.393463</v>
      </c>
      <c r="L4306" s="444">
        <f t="shared" ca="1" si="164"/>
        <v>-21264674701470.824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-21264674701470.824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-88602811256.128433</v>
      </c>
      <c r="L4307" s="444">
        <f t="shared" ca="1" si="164"/>
        <v>-21353277512726.953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-21353277512726.953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-88971989636.362305</v>
      </c>
      <c r="L4308" s="444">
        <f t="shared" ca="1" si="164"/>
        <v>-21442249502363.316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-21442249502363.316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-89342706259.847153</v>
      </c>
      <c r="L4309" s="444">
        <f t="shared" ca="1" si="164"/>
        <v>-21531592208623.164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-21531592208623.164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-89714967535.929855</v>
      </c>
      <c r="L4310" s="444">
        <f t="shared" ca="1" si="164"/>
        <v>-21621307176159.094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-21621307176159.094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-90088779900.662888</v>
      </c>
      <c r="L4311" s="444">
        <f t="shared" ca="1" si="164"/>
        <v>-21711395956059.758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-21711395956059.758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-90464149816.915649</v>
      </c>
      <c r="L4312" s="444">
        <f t="shared" ca="1" si="164"/>
        <v>-21801860105876.672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-21801860105876.672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-90841083774.48613</v>
      </c>
      <c r="L4313" s="444">
        <f t="shared" ca="1" si="164"/>
        <v>-21892701189651.156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-21892701189651.156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-91219588290.21315</v>
      </c>
      <c r="L4314" s="444">
        <f t="shared" ca="1" si="164"/>
        <v>-21983920777941.371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-21983920777941.371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-91599669908.08905</v>
      </c>
      <c r="L4315" s="444">
        <f t="shared" ca="1" si="164"/>
        <v>-22075520447849.461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-22075520447849.461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-91981335199.372757</v>
      </c>
      <c r="L4316" s="444">
        <f t="shared" ca="1" si="164"/>
        <v>-22167501783048.832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-22167501783048.832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-92364590762.703461</v>
      </c>
      <c r="L4317" s="444">
        <f t="shared" ca="1" si="164"/>
        <v>-22259866373811.535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-22259866373811.535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-92749443224.214722</v>
      </c>
      <c r="L4318" s="444">
        <f t="shared" ca="1" si="164"/>
        <v>-22352615817035.75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-22352615817035.75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-93135899237.648956</v>
      </c>
      <c r="L4319" s="444">
        <f t="shared" ca="1" si="164"/>
        <v>-22445751716273.398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-22445751716273.398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-93523965484.472488</v>
      </c>
      <c r="L4320" s="444">
        <f t="shared" ca="1" si="164"/>
        <v>-22539275681757.871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-22539275681757.871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-93913648673.991135</v>
      </c>
      <c r="L4321" s="444">
        <f t="shared" ca="1" si="164"/>
        <v>-22633189330431.863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-22633189330431.863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-94304955543.466095</v>
      </c>
      <c r="L4322" s="444">
        <f t="shared" ca="1" si="164"/>
        <v>-22727494285975.328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-22727494285975.328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-94697892858.23053</v>
      </c>
      <c r="L4323" s="444">
        <f t="shared" ca="1" si="164"/>
        <v>-22822192178833.559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-22822192178833.559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-95092467411.806488</v>
      </c>
      <c r="L4324" s="444">
        <f t="shared" ca="1" si="164"/>
        <v>-22917284646245.363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-22917284646245.363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-95488686026.022339</v>
      </c>
      <c r="L4325" s="444">
        <f t="shared" ca="1" si="164"/>
        <v>-23012773332271.387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-23012773332271.387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-95886555551.130783</v>
      </c>
      <c r="L4326" s="444">
        <f t="shared" ca="1" si="164"/>
        <v>-23108659887822.516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-23108659887822.516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-96286082865.927155</v>
      </c>
      <c r="L4327" s="444">
        <f t="shared" ca="1" si="164"/>
        <v>-23204945970688.441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-23204945970688.441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-96687274877.8685</v>
      </c>
      <c r="L4328" s="444">
        <f t="shared" ca="1" si="164"/>
        <v>-23301633245566.309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-23301633245566.309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-97090138523.192947</v>
      </c>
      <c r="L4329" s="444">
        <f t="shared" ca="1" si="164"/>
        <v>-23398723384089.5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-23398723384089.5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-97494680767.039581</v>
      </c>
      <c r="L4330" s="444">
        <f t="shared" ca="1" si="164"/>
        <v>-23496218064856.539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-23496218064856.539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-97900908603.568909</v>
      </c>
      <c r="L4331" s="444">
        <f t="shared" ca="1" si="164"/>
        <v>-23594118973460.109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-23594118973460.109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-98308829056.083786</v>
      </c>
      <c r="L4332" s="444">
        <f t="shared" ca="1" si="164"/>
        <v>-23692427802516.191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-23692427802516.191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-98718449177.150803</v>
      </c>
      <c r="L4333" s="444">
        <f t="shared" ca="1" si="164"/>
        <v>-23791146251693.344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-23791146251693.344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-99129776048.72226</v>
      </c>
      <c r="L4334" s="444">
        <f t="shared" ca="1" si="164"/>
        <v>-23890276027742.066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-23890276027742.066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-99542816782.258606</v>
      </c>
      <c r="L4335" s="444">
        <f t="shared" ca="1" si="164"/>
        <v>-23989818844524.324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-23989818844524.324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-99957578518.851349</v>
      </c>
      <c r="L4336" s="444">
        <f t="shared" ca="1" si="164"/>
        <v>-24089776423043.176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-24089776423043.176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-100374068429.34656</v>
      </c>
      <c r="L4337" s="444">
        <f t="shared" ca="1" si="164"/>
        <v>-24190150491472.523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-24190150491472.523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-100792293714.46884</v>
      </c>
      <c r="L4338" s="444">
        <f t="shared" ca="1" si="164"/>
        <v>-24290942785186.992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-24290942785186.992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-101212261604.9458</v>
      </c>
      <c r="L4339" s="444">
        <f t="shared" ca="1" si="164"/>
        <v>-24392155046791.938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-24392155046791.938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-101633979361.63307</v>
      </c>
      <c r="L4340" s="444">
        <f t="shared" ca="1" si="164"/>
        <v>-24493789026153.57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-24493789026153.57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-102057454275.63988</v>
      </c>
      <c r="L4341" s="444">
        <f t="shared" ca="1" si="164"/>
        <v>-24595846480429.211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-24595846480429.211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-102482693668.45505</v>
      </c>
      <c r="L4342" s="444">
        <f t="shared" ca="1" si="164"/>
        <v>-24698329174097.664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-24698329174097.664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-102909704892.07359</v>
      </c>
      <c r="L4343" s="444">
        <f t="shared" ref="L4343:L4597" ca="1" si="169">I4343-J4343+K4343</f>
        <v>-24801238878989.738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-24801238878989.738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-103338495329.1239</v>
      </c>
      <c r="L4344" s="444">
        <f t="shared" ca="1" si="169"/>
        <v>-24904577374318.863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-24904577374318.863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-103769072392.99527</v>
      </c>
      <c r="L4345" s="444">
        <f t="shared" ca="1" si="169"/>
        <v>-25008346446711.859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-25008346446711.859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-104201443527.96608</v>
      </c>
      <c r="L4346" s="444">
        <f t="shared" ca="1" si="169"/>
        <v>-25112547890239.824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-25112547890239.824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-104635616209.3326</v>
      </c>
      <c r="L4347" s="444">
        <f t="shared" ca="1" si="169"/>
        <v>-25217183506449.156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-25217183506449.156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-105071597943.53815</v>
      </c>
      <c r="L4348" s="444">
        <f t="shared" ca="1" si="169"/>
        <v>-25322255104392.695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-25322255104392.695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-105509396268.3029</v>
      </c>
      <c r="L4349" s="444">
        <f t="shared" ca="1" si="169"/>
        <v>-25427764500661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-25427764500661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-105949018752.75417</v>
      </c>
      <c r="L4350" s="444">
        <f t="shared" ca="1" si="169"/>
        <v>-25533713519413.754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-25533713519413.754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-106390472997.55731</v>
      </c>
      <c r="L4351" s="444">
        <f t="shared" ca="1" si="169"/>
        <v>-25640103992411.313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-25640103992411.313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-106833766635.04713</v>
      </c>
      <c r="L4352" s="444">
        <f t="shared" ca="1" si="169"/>
        <v>-25746937759046.359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-25746937759046.359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-107278907329.35983</v>
      </c>
      <c r="L4353" s="444">
        <f t="shared" ca="1" si="169"/>
        <v>-25854216666375.719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-25854216666375.719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-107725902776.56549</v>
      </c>
      <c r="L4354" s="444">
        <f t="shared" ca="1" si="169"/>
        <v>-25961942569152.285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-25961942569152.285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-108174760704.80119</v>
      </c>
      <c r="L4355" s="444">
        <f t="shared" ca="1" si="169"/>
        <v>-26070117329857.086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-26070117329857.086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-108625488874.40453</v>
      </c>
      <c r="L4356" s="444">
        <f t="shared" ca="1" si="169"/>
        <v>-26178742818731.492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-26178742818731.492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-109078095078.04788</v>
      </c>
      <c r="L4357" s="444">
        <f t="shared" ca="1" si="169"/>
        <v>-26287820913809.539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-26287820913809.539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-109532587140.87308</v>
      </c>
      <c r="L4358" s="444">
        <f t="shared" ca="1" si="169"/>
        <v>-26397353500950.414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-26397353500950.414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-109988972920.62672</v>
      </c>
      <c r="L4359" s="444">
        <f t="shared" ca="1" si="169"/>
        <v>-26507342473871.039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-26507342473871.039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-110447260307.79599</v>
      </c>
      <c r="L4360" s="444">
        <f t="shared" ca="1" si="169"/>
        <v>-26617789734178.836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-26617789734178.836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-110907457225.74515</v>
      </c>
      <c r="L4361" s="444">
        <f t="shared" ca="1" si="169"/>
        <v>-26728697191404.582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-26728697191404.582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-111369571630.85242</v>
      </c>
      <c r="L4362" s="444">
        <f t="shared" ca="1" si="169"/>
        <v>-26840066763035.434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-26840066763035.434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-111833611512.64764</v>
      </c>
      <c r="L4363" s="444">
        <f t="shared" ca="1" si="169"/>
        <v>-26951900374548.082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-26951900374548.082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-112299584893.95033</v>
      </c>
      <c r="L4364" s="444">
        <f t="shared" ca="1" si="169"/>
        <v>-27064199959442.031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-27064199959442.031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-112767499831.00847</v>
      </c>
      <c r="L4365" s="444">
        <f t="shared" ca="1" si="169"/>
        <v>-27176967459273.039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-27176967459273.039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-113237364413.63766</v>
      </c>
      <c r="L4366" s="444">
        <f t="shared" ca="1" si="169"/>
        <v>-27290204823686.676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-27290204823686.676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-113709186765.36115</v>
      </c>
      <c r="L4367" s="444">
        <f t="shared" ca="1" si="169"/>
        <v>-27403914010452.035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-27403914010452.035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-114182975043.55014</v>
      </c>
      <c r="L4368" s="444">
        <f t="shared" ca="1" si="169"/>
        <v>-27518096985495.586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-27518096985495.586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-114658737439.56493</v>
      </c>
      <c r="L4369" s="444">
        <f t="shared" ca="1" si="169"/>
        <v>-27632755722935.152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-27632755722935.152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-115136482178.89647</v>
      </c>
      <c r="L4370" s="444">
        <f t="shared" ca="1" si="169"/>
        <v>-27747892205114.047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-27747892205114.047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-115616217521.30855</v>
      </c>
      <c r="L4371" s="444">
        <f t="shared" ca="1" si="169"/>
        <v>-27863508422635.355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-27863508422635.355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-116097951760.98065</v>
      </c>
      <c r="L4372" s="444">
        <f t="shared" ca="1" si="169"/>
        <v>-27979606374396.336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-27979606374396.336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-116581693226.6514</v>
      </c>
      <c r="L4373" s="444">
        <f t="shared" ca="1" si="169"/>
        <v>-28096188067622.988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-28096188067622.988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-117067450281.76245</v>
      </c>
      <c r="L4374" s="444">
        <f t="shared" ca="1" si="169"/>
        <v>-28213255517904.75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-28213255517904.75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-117555231324.60312</v>
      </c>
      <c r="L4375" s="444">
        <f t="shared" ca="1" si="169"/>
        <v>-28330810749229.352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-28330810749229.352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-118045044788.45563</v>
      </c>
      <c r="L4376" s="444">
        <f t="shared" ca="1" si="169"/>
        <v>-28448855794017.809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-28448855794017.809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-118536899141.74086</v>
      </c>
      <c r="L4377" s="444">
        <f t="shared" ca="1" si="169"/>
        <v>-28567392693159.551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-28567392693159.551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-119030802888.16479</v>
      </c>
      <c r="L4378" s="444">
        <f t="shared" ca="1" si="169"/>
        <v>-28686423496047.715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-28686423496047.715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-119526764566.86548</v>
      </c>
      <c r="L4379" s="444">
        <f t="shared" ca="1" si="169"/>
        <v>-28805950260614.582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-28805950260614.582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-120024792752.56075</v>
      </c>
      <c r="L4380" s="444">
        <f t="shared" ca="1" si="169"/>
        <v>-28925975053367.145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-28925975053367.145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-120524896055.69643</v>
      </c>
      <c r="L4381" s="444">
        <f t="shared" ca="1" si="169"/>
        <v>-29046499949422.84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-29046499949422.84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-121027083122.59517</v>
      </c>
      <c r="L4382" s="444">
        <f t="shared" ca="1" si="169"/>
        <v>-29167527032545.434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-29167527032545.434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-121531362635.60596</v>
      </c>
      <c r="L4383" s="444">
        <f t="shared" ca="1" si="169"/>
        <v>-29289058395181.039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-29289058395181.039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-122037743313.25433</v>
      </c>
      <c r="L4384" s="444">
        <f t="shared" ca="1" si="169"/>
        <v>-29411096138494.293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-29411096138494.293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-122546233910.39288</v>
      </c>
      <c r="L4385" s="444">
        <f t="shared" ca="1" si="169"/>
        <v>-29533642372404.688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-29533642372404.688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-123056843218.35286</v>
      </c>
      <c r="L4386" s="444">
        <f t="shared" ca="1" si="169"/>
        <v>-29656699215623.039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-29656699215623.039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-123569580065.09599</v>
      </c>
      <c r="L4387" s="444">
        <f t="shared" ca="1" si="169"/>
        <v>-29780268795688.137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-29780268795688.137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-124084453315.36723</v>
      </c>
      <c r="L4388" s="444">
        <f t="shared" ca="1" si="169"/>
        <v>-29904353249003.504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-29904353249003.504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-124601471870.84793</v>
      </c>
      <c r="L4389" s="444">
        <f t="shared" ca="1" si="169"/>
        <v>-30028954720874.352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-30028954720874.352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-125120644670.3098</v>
      </c>
      <c r="L4390" s="444">
        <f t="shared" ca="1" si="169"/>
        <v>-30154075365544.66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-30154075365544.66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-125641980689.76941</v>
      </c>
      <c r="L4391" s="444">
        <f t="shared" ca="1" si="169"/>
        <v>-30279717346234.43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-30279717346234.43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-126165488942.64348</v>
      </c>
      <c r="L4392" s="444">
        <f t="shared" ca="1" si="169"/>
        <v>-30405882835177.074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-30405882835177.074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-126691178479.90446</v>
      </c>
      <c r="L4393" s="444">
        <f t="shared" ca="1" si="169"/>
        <v>-30532574013656.98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-30532574013656.98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-127219058390.23741</v>
      </c>
      <c r="L4394" s="444">
        <f t="shared" ca="1" si="169"/>
        <v>-30659793072047.219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-30659793072047.219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-127749137800.19676</v>
      </c>
      <c r="L4395" s="444">
        <f t="shared" ca="1" si="169"/>
        <v>-30787542209847.414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-30787542209847.414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-128281425874.36423</v>
      </c>
      <c r="L4396" s="444">
        <f t="shared" ca="1" si="169"/>
        <v>-30915823635721.777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-30915823635721.777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-128815931815.5074</v>
      </c>
      <c r="L4397" s="444">
        <f t="shared" ca="1" si="169"/>
        <v>-31044639567537.285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-31044639567537.285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-129352664864.73866</v>
      </c>
      <c r="L4398" s="444">
        <f t="shared" ca="1" si="169"/>
        <v>-31173992232402.023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-31173992232402.023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-129891634301.67509</v>
      </c>
      <c r="L4399" s="444">
        <f t="shared" ca="1" si="169"/>
        <v>-31303883866703.699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-31303883866703.699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-130432849444.59875</v>
      </c>
      <c r="L4400" s="444">
        <f t="shared" ca="1" si="169"/>
        <v>-31434316716148.297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-31434316716148.297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-130976319650.61792</v>
      </c>
      <c r="L4401" s="444">
        <f t="shared" ca="1" si="169"/>
        <v>-31565293035798.914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-31565293035798.914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-131522054315.82881</v>
      </c>
      <c r="L4402" s="444">
        <f t="shared" ca="1" si="169"/>
        <v>-31696815090114.742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-31696815090114.742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-132070062875.47809</v>
      </c>
      <c r="L4403" s="444">
        <f t="shared" ca="1" si="169"/>
        <v>-31828885152990.219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-31828885152990.219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-132620354804.12592</v>
      </c>
      <c r="L4404" s="444">
        <f t="shared" ca="1" si="169"/>
        <v>-31961505507794.344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-31961505507794.344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-133172939615.80978</v>
      </c>
      <c r="L4405" s="444">
        <f t="shared" ca="1" si="169"/>
        <v>-32094678447410.152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-32094678447410.152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-133727826864.20895</v>
      </c>
      <c r="L4406" s="444">
        <f t="shared" ca="1" si="169"/>
        <v>-32228406274274.359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-32228406274274.359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-134285026142.80983</v>
      </c>
      <c r="L4407" s="444">
        <f t="shared" ca="1" si="169"/>
        <v>-32362691300417.168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-32362691300417.168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-134844547085.07153</v>
      </c>
      <c r="L4408" s="444">
        <f t="shared" ca="1" si="169"/>
        <v>-32497535847502.238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-32497535847502.238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-135406399364.59265</v>
      </c>
      <c r="L4409" s="444">
        <f t="shared" ca="1" si="169"/>
        <v>-32632942246866.832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-32632942246866.832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-135970592695.27846</v>
      </c>
      <c r="L4410" s="444">
        <f t="shared" ca="1" si="169"/>
        <v>-32768912839562.109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-32768912839562.109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-136537136831.5088</v>
      </c>
      <c r="L4411" s="444">
        <f t="shared" ca="1" si="169"/>
        <v>-32905449976393.617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-32905449976393.617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-137106041568.30673</v>
      </c>
      <c r="L4412" s="444">
        <f t="shared" ca="1" si="169"/>
        <v>-33042556017961.926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-33042556017961.926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-137677316741.50803</v>
      </c>
      <c r="L4413" s="444">
        <f t="shared" ca="1" si="169"/>
        <v>-33180233334703.434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-33180233334703.434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-138250972227.93097</v>
      </c>
      <c r="L4414" s="444">
        <f t="shared" ca="1" si="169"/>
        <v>-33318484306931.363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-33318484306931.363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-138827017945.54733</v>
      </c>
      <c r="L4415" s="444">
        <f t="shared" ca="1" si="169"/>
        <v>-33457311324876.91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-33457311324876.91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-139405463853.65378</v>
      </c>
      <c r="L4416" s="444">
        <f t="shared" ca="1" si="169"/>
        <v>-33596716788730.563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-33596716788730.563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-139986319953.04401</v>
      </c>
      <c r="L4417" s="444">
        <f t="shared" ca="1" si="169"/>
        <v>-33736703108683.605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-33736703108683.605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-140569596286.1817</v>
      </c>
      <c r="L4418" s="444">
        <f t="shared" ca="1" si="169"/>
        <v>-33877272704969.789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-33877272704969.789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-141155302937.37411</v>
      </c>
      <c r="L4419" s="444">
        <f t="shared" ca="1" si="169"/>
        <v>-34018428007907.164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-34018428007907.164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-141743450032.9465</v>
      </c>
      <c r="L4420" s="444">
        <f t="shared" ca="1" si="169"/>
        <v>-34160171457940.109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-34160171457940.109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-142334047741.41711</v>
      </c>
      <c r="L4421" s="444">
        <f t="shared" ca="1" si="169"/>
        <v>-34302505505681.527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-34302505505681.527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-142927106273.67303</v>
      </c>
      <c r="L4422" s="444">
        <f t="shared" ca="1" si="169"/>
        <v>-34445432611955.199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-34445432611955.199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-143522635883.14667</v>
      </c>
      <c r="L4423" s="444">
        <f t="shared" ca="1" si="169"/>
        <v>-34588955247838.348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-34588955247838.348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-144120646865.9931</v>
      </c>
      <c r="L4424" s="444">
        <f t="shared" ca="1" si="169"/>
        <v>-34733075894704.34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-34733075894704.34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-144721149561.26807</v>
      </c>
      <c r="L4425" s="444">
        <f t="shared" ca="1" si="169"/>
        <v>-34877797044265.609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-34877797044265.609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-145324154351.10669</v>
      </c>
      <c r="L4426" s="444">
        <f t="shared" ca="1" si="169"/>
        <v>-35023121198616.715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-35023121198616.715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-145929671660.90295</v>
      </c>
      <c r="L4427" s="444">
        <f t="shared" ca="1" si="169"/>
        <v>-35169050870277.617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-35169050870277.617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-146537711959.49008</v>
      </c>
      <c r="L4428" s="444">
        <f t="shared" ca="1" si="169"/>
        <v>-35315588582237.109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-35315588582237.109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-147148285759.32129</v>
      </c>
      <c r="L4429" s="444">
        <f t="shared" ca="1" si="169"/>
        <v>-35462736867996.43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-35462736867996.43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-147761403616.65179</v>
      </c>
      <c r="L4430" s="444">
        <f t="shared" ca="1" si="169"/>
        <v>-35610498271613.078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-35610498271613.078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-148377076131.72116</v>
      </c>
      <c r="L4431" s="444">
        <f t="shared" ca="1" si="169"/>
        <v>-35758875347744.797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-35758875347744.797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-148995313948.93665</v>
      </c>
      <c r="L4432" s="444">
        <f t="shared" ca="1" si="169"/>
        <v>-35907870661693.734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-35907870661693.734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-149616127757.05722</v>
      </c>
      <c r="L4433" s="444">
        <f t="shared" ca="1" si="169"/>
        <v>-36057486789450.789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-36057486789450.789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-150239528289.3783</v>
      </c>
      <c r="L4434" s="444">
        <f t="shared" ca="1" si="169"/>
        <v>-36207726317740.164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-36207726317740.164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-150865526323.91736</v>
      </c>
      <c r="L4435" s="444">
        <f t="shared" ca="1" si="169"/>
        <v>-36358591844064.078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-36358591844064.078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-151494132683.60031</v>
      </c>
      <c r="L4436" s="444">
        <f t="shared" ca="1" si="169"/>
        <v>-36510085976747.68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-36510085976747.68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-152125358236.44867</v>
      </c>
      <c r="L4437" s="444">
        <f t="shared" ca="1" si="169"/>
        <v>-36662211334984.125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-36662211334984.125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-152759213895.76718</v>
      </c>
      <c r="L4438" s="444">
        <f t="shared" ca="1" si="169"/>
        <v>-36814970548879.891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-36814970548879.891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-153395710620.33289</v>
      </c>
      <c r="L4439" s="444">
        <f t="shared" ca="1" si="169"/>
        <v>-36968366259500.227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-36968366259500.227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-154034859414.58429</v>
      </c>
      <c r="L4440" s="444">
        <f t="shared" ca="1" si="169"/>
        <v>-37122401118914.813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-37122401118914.813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-154676671328.81171</v>
      </c>
      <c r="L4441" s="444">
        <f t="shared" ca="1" si="169"/>
        <v>-37277077790243.625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-37277077790243.625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-155321157459.34845</v>
      </c>
      <c r="L4442" s="444">
        <f t="shared" ca="1" si="169"/>
        <v>-37432398947702.977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-37432398947702.977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-155968328948.76239</v>
      </c>
      <c r="L4443" s="444">
        <f t="shared" ca="1" si="169"/>
        <v>-37588367276651.742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-37588367276651.742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-156618196986.04892</v>
      </c>
      <c r="L4444" s="444">
        <f t="shared" ca="1" si="169"/>
        <v>-37744985473637.789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-37744985473637.789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-157270772806.82413</v>
      </c>
      <c r="L4445" s="444">
        <f t="shared" ca="1" si="169"/>
        <v>-37902256246444.609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-37902256246444.609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-157926067693.5192</v>
      </c>
      <c r="L4446" s="444">
        <f t="shared" ca="1" si="169"/>
        <v>-38060182314138.125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-38060182314138.125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-158584092975.57553</v>
      </c>
      <c r="L4447" s="444">
        <f t="shared" ca="1" si="169"/>
        <v>-38218766407113.703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-38218766407113.703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-159244860029.64044</v>
      </c>
      <c r="L4448" s="444">
        <f t="shared" ca="1" si="169"/>
        <v>-38378011267143.344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-38378011267143.344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-159908380279.76392</v>
      </c>
      <c r="L4449" s="444">
        <f t="shared" ca="1" si="169"/>
        <v>-38537919647423.109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-38537919647423.109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-160574665197.59628</v>
      </c>
      <c r="L4450" s="444">
        <f t="shared" ca="1" si="169"/>
        <v>-38698494312620.703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-38698494312620.703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-161243726302.58627</v>
      </c>
      <c r="L4451" s="444">
        <f t="shared" ca="1" si="169"/>
        <v>-38859738038923.289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-38859738038923.289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-161915575162.18036</v>
      </c>
      <c r="L4452" s="444">
        <f t="shared" ca="1" si="169"/>
        <v>-39021653614085.469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-39021653614085.469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-162590223392.0228</v>
      </c>
      <c r="L4453" s="444">
        <f t="shared" ca="1" si="169"/>
        <v>-39184243837477.492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-39184243837477.492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-163267682656.15622</v>
      </c>
      <c r="L4454" s="444">
        <f t="shared" ca="1" si="169"/>
        <v>-39347511520133.648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-39347511520133.648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-163947964667.22354</v>
      </c>
      <c r="L4455" s="444">
        <f t="shared" ca="1" si="169"/>
        <v>-39511459484800.875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-39511459484800.875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-164631081186.67032</v>
      </c>
      <c r="L4456" s="444">
        <f t="shared" ca="1" si="169"/>
        <v>-39676090565987.547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-39676090565987.547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-165317044024.94812</v>
      </c>
      <c r="L4457" s="444">
        <f t="shared" ca="1" si="169"/>
        <v>-39841407610012.492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-39841407610012.492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-166005865041.71872</v>
      </c>
      <c r="L4458" s="444">
        <f t="shared" ca="1" si="169"/>
        <v>-40007413475054.211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-40007413475054.211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-166697556146.0592</v>
      </c>
      <c r="L4459" s="444">
        <f t="shared" ca="1" si="169"/>
        <v>-40174111031200.273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-40174111031200.273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-167392129296.66782</v>
      </c>
      <c r="L4460" s="444">
        <f t="shared" ca="1" si="169"/>
        <v>-40341503160496.938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-40341503160496.938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-168089596502.07056</v>
      </c>
      <c r="L4461" s="444">
        <f t="shared" ca="1" si="169"/>
        <v>-40509592756999.008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-40509592756999.008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-168789969820.82919</v>
      </c>
      <c r="L4462" s="444">
        <f t="shared" ca="1" si="169"/>
        <v>-40678382726819.836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-40678382726819.836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-169493261361.74933</v>
      </c>
      <c r="L4463" s="444">
        <f t="shared" ca="1" si="169"/>
        <v>-40847875988181.586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-40847875988181.586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-170199483284.08994</v>
      </c>
      <c r="L4464" s="444">
        <f t="shared" ca="1" si="169"/>
        <v>-41018075471465.68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-41018075471465.68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-170908647797.77365</v>
      </c>
      <c r="L4465" s="444">
        <f t="shared" ca="1" si="169"/>
        <v>-41188984119263.453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-41188984119263.453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-171620767163.59772</v>
      </c>
      <c r="L4466" s="444">
        <f t="shared" ca="1" si="169"/>
        <v>-41360604886427.055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-41360604886427.055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-172335853693.44604</v>
      </c>
      <c r="L4467" s="444">
        <f t="shared" ca="1" si="169"/>
        <v>-41532940740120.5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-41532940740120.5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-173053919750.50208</v>
      </c>
      <c r="L4468" s="444">
        <f t="shared" ca="1" si="169"/>
        <v>-41705994659871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-41705994659871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-173774977749.46249</v>
      </c>
      <c r="L4469" s="444">
        <f t="shared" ca="1" si="169"/>
        <v>-41879769637620.461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-41879769637620.461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-174499040156.75192</v>
      </c>
      <c r="L4470" s="444">
        <f t="shared" ca="1" si="169"/>
        <v>-42054268677777.211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-42054268677777.211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-175226119490.73837</v>
      </c>
      <c r="L4471" s="444">
        <f t="shared" ca="1" si="169"/>
        <v>-42229494797267.953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-42229494797267.953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-175956228321.9498</v>
      </c>
      <c r="L4472" s="444">
        <f t="shared" ca="1" si="169"/>
        <v>-42405451025589.906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-42405451025589.906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-176689379273.29126</v>
      </c>
      <c r="L4473" s="444">
        <f t="shared" ca="1" si="169"/>
        <v>-42582140404863.195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-42582140404863.195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-177425585020.26331</v>
      </c>
      <c r="L4474" s="444">
        <f t="shared" ca="1" si="169"/>
        <v>-42759565989883.461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-42759565989883.461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-178164858291.18109</v>
      </c>
      <c r="L4475" s="444">
        <f t="shared" ca="1" si="169"/>
        <v>-42937730848174.641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-42937730848174.641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-178907211867.39435</v>
      </c>
      <c r="L4476" s="444">
        <f t="shared" ca="1" si="169"/>
        <v>-43116638060042.031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-43116638060042.031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-179652658583.50845</v>
      </c>
      <c r="L4477" s="444">
        <f t="shared" ca="1" si="169"/>
        <v>-43296290718625.539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-43296290718625.539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-180401211327.60641</v>
      </c>
      <c r="L4478" s="444">
        <f t="shared" ca="1" si="169"/>
        <v>-43476691929953.148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-43476691929953.148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-181152883041.47144</v>
      </c>
      <c r="L4479" s="444">
        <f t="shared" ca="1" si="169"/>
        <v>-43657844812994.617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-43657844812994.617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-181907686720.81091</v>
      </c>
      <c r="L4480" s="444">
        <f t="shared" ca="1" si="169"/>
        <v>-43839752499715.43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-43839752499715.43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-182665635415.48096</v>
      </c>
      <c r="L4481" s="444">
        <f t="shared" ca="1" si="169"/>
        <v>-44022418135130.914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-44022418135130.914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-183426742229.71213</v>
      </c>
      <c r="L4482" s="444">
        <f t="shared" ca="1" si="169"/>
        <v>-44205844877360.625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-44205844877360.625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-184191020322.33594</v>
      </c>
      <c r="L4483" s="444">
        <f t="shared" ca="1" si="169"/>
        <v>-44390035897682.961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-44390035897682.961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-184958482907.01233</v>
      </c>
      <c r="L4484" s="444">
        <f t="shared" ca="1" si="169"/>
        <v>-44574994380589.977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-44574994380589.977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-185729143252.45822</v>
      </c>
      <c r="L4485" s="444">
        <f t="shared" ca="1" si="169"/>
        <v>-44760723523842.438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-44760723523842.438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-186503014682.67682</v>
      </c>
      <c r="L4486" s="444">
        <f t="shared" ca="1" si="169"/>
        <v>-44947226538525.117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-44947226538525.117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-187280110577.18799</v>
      </c>
      <c r="L4487" s="444">
        <f t="shared" ca="1" si="169"/>
        <v>-45134506649102.305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-45134506649102.305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-188060444371.25961</v>
      </c>
      <c r="L4488" s="444">
        <f t="shared" ca="1" si="169"/>
        <v>-45322567093473.563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-45322567093473.563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-188844029556.13983</v>
      </c>
      <c r="L4489" s="444">
        <f t="shared" ca="1" si="169"/>
        <v>-45511411123029.703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-45511411123029.703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-189630879679.29044</v>
      </c>
      <c r="L4490" s="444">
        <f t="shared" ca="1" si="169"/>
        <v>-45701042002708.992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-45701042002708.992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-190421008344.62079</v>
      </c>
      <c r="L4491" s="444">
        <f t="shared" ca="1" si="169"/>
        <v>-45891463011053.609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-45891463011053.609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-191214429212.72336</v>
      </c>
      <c r="L4492" s="444">
        <f t="shared" ca="1" si="169"/>
        <v>-46082677440266.336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-46082677440266.336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-192011156001.10974</v>
      </c>
      <c r="L4493" s="444">
        <f t="shared" ca="1" si="169"/>
        <v>-46274688596267.445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-46274688596267.445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-192811202484.44769</v>
      </c>
      <c r="L4494" s="444">
        <f t="shared" ca="1" si="169"/>
        <v>-46467499798751.891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-46467499798751.891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-193614582494.79953</v>
      </c>
      <c r="L4495" s="444">
        <f t="shared" ca="1" si="169"/>
        <v>-46661114381246.688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-46661114381246.688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-194421309921.86121</v>
      </c>
      <c r="L4496" s="444">
        <f t="shared" ca="1" si="169"/>
        <v>-46855535691168.547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-46855535691168.547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-195231398713.20227</v>
      </c>
      <c r="L4497" s="444">
        <f t="shared" ca="1" si="169"/>
        <v>-47050767089881.75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-47050767089881.75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-196044862874.50729</v>
      </c>
      <c r="L4498" s="444">
        <f t="shared" ca="1" si="169"/>
        <v>-47246811952756.258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-47246811952756.258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-196861716469.81775</v>
      </c>
      <c r="L4499" s="444">
        <f t="shared" ca="1" si="169"/>
        <v>-47443673669226.078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-47443673669226.078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-197681973621.77533</v>
      </c>
      <c r="L4500" s="444">
        <f t="shared" ca="1" si="169"/>
        <v>-47641355642847.852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-47641355642847.852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-198505648511.86606</v>
      </c>
      <c r="L4501" s="444">
        <f t="shared" ca="1" si="169"/>
        <v>-47839861291359.719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-47839861291359.719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-199332755380.6655</v>
      </c>
      <c r="L4502" s="444">
        <f t="shared" ca="1" si="169"/>
        <v>-48039194046740.383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-48039194046740.383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-200163308528.08493</v>
      </c>
      <c r="L4503" s="444">
        <f t="shared" ca="1" si="169"/>
        <v>-48239357355268.469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-48239357355268.469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-200997322313.61862</v>
      </c>
      <c r="L4504" s="444">
        <f t="shared" ca="1" si="169"/>
        <v>-48440354677582.086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-48440354677582.086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-201834811156.59201</v>
      </c>
      <c r="L4505" s="444">
        <f t="shared" ca="1" si="169"/>
        <v>-48642189488738.68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-48642189488738.68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-202675789536.41116</v>
      </c>
      <c r="L4506" s="444">
        <f t="shared" ca="1" si="169"/>
        <v>-48844865278275.094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-48844865278275.094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-203520271992.8129</v>
      </c>
      <c r="L4507" s="444">
        <f t="shared" ca="1" si="169"/>
        <v>-49048385550267.906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-49048385550267.906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-204368273126.11627</v>
      </c>
      <c r="L4508" s="444">
        <f t="shared" ca="1" si="169"/>
        <v>-49252753823394.023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-49252753823394.023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-205219807597.4751</v>
      </c>
      <c r="L4509" s="444">
        <f t="shared" ca="1" si="169"/>
        <v>-49457973630991.5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-49457973630991.5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-206074890129.13126</v>
      </c>
      <c r="L4510" s="444">
        <f t="shared" ca="1" si="169"/>
        <v>-49664048521120.633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-49664048521120.633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-206933535504.66931</v>
      </c>
      <c r="L4511" s="444">
        <f t="shared" ca="1" si="169"/>
        <v>-49870982056625.305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-49870982056625.305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-207795758569.27209</v>
      </c>
      <c r="L4512" s="444">
        <f t="shared" ca="1" si="169"/>
        <v>-50078777815194.578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-50078777815194.578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-208661574229.97742</v>
      </c>
      <c r="L4513" s="444">
        <f t="shared" ca="1" si="169"/>
        <v>-50287439389424.555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-50287439389424.555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-209530997455.93564</v>
      </c>
      <c r="L4514" s="444">
        <f t="shared" ca="1" si="169"/>
        <v>-50496970386880.492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-50496970386880.492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-210404043278.6687</v>
      </c>
      <c r="L4515" s="444">
        <f t="shared" ca="1" si="169"/>
        <v>-50707374430159.164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-50707374430159.164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-211280726792.32983</v>
      </c>
      <c r="L4516" s="444">
        <f t="shared" ca="1" si="169"/>
        <v>-50918655156951.492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-50918655156951.492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-212161063153.96454</v>
      </c>
      <c r="L4517" s="444">
        <f t="shared" ca="1" si="169"/>
        <v>-51130816220105.453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-51130816220105.453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-213045067583.77271</v>
      </c>
      <c r="L4518" s="444">
        <f t="shared" ca="1" si="169"/>
        <v>-51343861287689.227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-51343861287689.227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-213932755365.37177</v>
      </c>
      <c r="L4519" s="444">
        <f t="shared" ca="1" si="169"/>
        <v>-51557794043054.602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-51557794043054.602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-214824141846.06085</v>
      </c>
      <c r="L4520" s="444">
        <f t="shared" ca="1" si="169"/>
        <v>-51772618184900.664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-51772618184900.664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-215719242437.08609</v>
      </c>
      <c r="L4521" s="444">
        <f t="shared" ca="1" si="169"/>
        <v>-51988337427337.75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-51988337427337.75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-216618072613.90729</v>
      </c>
      <c r="L4522" s="444">
        <f t="shared" ca="1" si="169"/>
        <v>-52204955499951.656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-52204955499951.656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-217520647916.46524</v>
      </c>
      <c r="L4523" s="444">
        <f t="shared" ca="1" si="169"/>
        <v>-52422476147868.125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-52422476147868.125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-218426983949.45053</v>
      </c>
      <c r="L4524" s="444">
        <f t="shared" ca="1" si="169"/>
        <v>-52640903131817.578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-52640903131817.578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-219337096382.57324</v>
      </c>
      <c r="L4525" s="444">
        <f t="shared" ca="1" si="169"/>
        <v>-52860240228200.148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-52860240228200.148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-220251000950.83395</v>
      </c>
      <c r="L4526" s="444">
        <f t="shared" ca="1" si="169"/>
        <v>-53080491229150.984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-53080491229150.984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-221168713454.79578</v>
      </c>
      <c r="L4527" s="444">
        <f t="shared" ca="1" si="169"/>
        <v>-53301659942605.781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-53301659942605.781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-222090249760.85742</v>
      </c>
      <c r="L4528" s="444">
        <f t="shared" ca="1" si="169"/>
        <v>-53523750192366.641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-53523750192366.641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-223015625801.52768</v>
      </c>
      <c r="L4529" s="444">
        <f t="shared" ca="1" si="169"/>
        <v>-53746765818168.172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-53746765818168.172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-223944857575.70071</v>
      </c>
      <c r="L4530" s="444">
        <f t="shared" ca="1" si="169"/>
        <v>-53970710675743.875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-53970710675743.875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-224877961148.9328</v>
      </c>
      <c r="L4531" s="444">
        <f t="shared" ca="1" si="169"/>
        <v>-54195588636892.805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-54195588636892.805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-225814952653.72</v>
      </c>
      <c r="L4532" s="444">
        <f t="shared" ca="1" si="169"/>
        <v>-54421403589546.523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-54421403589546.523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-226755848289.77719</v>
      </c>
      <c r="L4533" s="444">
        <f t="shared" ca="1" si="169"/>
        <v>-54648159437836.297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-54648159437836.297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-227700664324.3179</v>
      </c>
      <c r="L4534" s="444">
        <f t="shared" ca="1" si="169"/>
        <v>-54875860102160.617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-54875860102160.617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-228649417092.33594</v>
      </c>
      <c r="L4535" s="444">
        <f t="shared" ca="1" si="169"/>
        <v>-55104509519252.953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-55104509519252.953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-229602122996.88727</v>
      </c>
      <c r="L4536" s="444">
        <f t="shared" ca="1" si="169"/>
        <v>-55334111642249.844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-55334111642249.844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-230558798509.37436</v>
      </c>
      <c r="L4537" s="444">
        <f t="shared" ca="1" si="169"/>
        <v>-55564670440759.219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-55564670440759.219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-231519460169.83008</v>
      </c>
      <c r="L4538" s="444">
        <f t="shared" ca="1" si="169"/>
        <v>-55796189900929.047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-55796189900929.047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-232484124587.20432</v>
      </c>
      <c r="L4539" s="444">
        <f t="shared" ca="1" si="169"/>
        <v>-56028674025516.25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-56028674025516.25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-233452808439.65103</v>
      </c>
      <c r="L4540" s="444">
        <f t="shared" ca="1" si="169"/>
        <v>-56262126833955.898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-56262126833955.898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-234425528474.81625</v>
      </c>
      <c r="L4541" s="444">
        <f t="shared" ca="1" si="169"/>
        <v>-56496552362430.711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-56496552362430.711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-235402301510.12796</v>
      </c>
      <c r="L4542" s="444">
        <f t="shared" ca="1" si="169"/>
        <v>-56731954663940.836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-56731954663940.836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-236383144433.08685</v>
      </c>
      <c r="L4543" s="444">
        <f t="shared" ca="1" si="169"/>
        <v>-56968337808373.922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-56968337808373.922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-237368074201.55798</v>
      </c>
      <c r="L4544" s="444">
        <f t="shared" ca="1" si="169"/>
        <v>-57205705882575.477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-57205705882575.477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-238357107844.06451</v>
      </c>
      <c r="L4545" s="444">
        <f t="shared" ca="1" si="169"/>
        <v>-57444062990419.539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-57444062990419.539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-239350262460.08139</v>
      </c>
      <c r="L4546" s="444">
        <f t="shared" ca="1" si="169"/>
        <v>-57683413252879.617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-57683413252879.617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-240347555220.33176</v>
      </c>
      <c r="L4547" s="444">
        <f t="shared" ca="1" si="169"/>
        <v>-57923760808099.945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-57923760808099.945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-241349003367.08307</v>
      </c>
      <c r="L4548" s="444">
        <f t="shared" ca="1" si="169"/>
        <v>-58165109811467.031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-58165109811467.031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-242354624214.44592</v>
      </c>
      <c r="L4549" s="444">
        <f t="shared" ca="1" si="169"/>
        <v>-58407464435681.477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-58407464435681.477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-243364435148.67282</v>
      </c>
      <c r="L4550" s="444">
        <f t="shared" ca="1" si="169"/>
        <v>-58650828870830.148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-58650828870830.148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-244378453628.45895</v>
      </c>
      <c r="L4551" s="444">
        <f t="shared" ca="1" si="169"/>
        <v>-58895207324458.609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-58895207324458.609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-245396697185.2442</v>
      </c>
      <c r="L4552" s="444">
        <f t="shared" ca="1" si="169"/>
        <v>-59140604021643.852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-59140604021643.852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-246419183423.51605</v>
      </c>
      <c r="L4553" s="444">
        <f t="shared" ca="1" si="169"/>
        <v>-59387023205067.367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-59387023205067.367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-247445930021.11401</v>
      </c>
      <c r="L4554" s="444">
        <f t="shared" ca="1" si="169"/>
        <v>-59634469135088.484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-59634469135088.484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-248476954729.53534</v>
      </c>
      <c r="L4555" s="444">
        <f t="shared" ca="1" si="169"/>
        <v>-59882946089818.023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-59882946089818.023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-249512275374.24176</v>
      </c>
      <c r="L4556" s="444">
        <f t="shared" ca="1" si="169"/>
        <v>-60132458365192.266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-60132458365192.266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-250551909854.9678</v>
      </c>
      <c r="L4557" s="444">
        <f t="shared" ca="1" si="169"/>
        <v>-60383010275047.234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-60383010275047.234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-251595876146.03012</v>
      </c>
      <c r="L4558" s="444">
        <f t="shared" ca="1" si="169"/>
        <v>-60634606151193.266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-60634606151193.266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-252644192296.63861</v>
      </c>
      <c r="L4559" s="444">
        <f t="shared" ca="1" si="169"/>
        <v>-60887250343489.906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-60887250343489.906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-253696876431.20795</v>
      </c>
      <c r="L4560" s="444">
        <f t="shared" ca="1" si="169"/>
        <v>-61140947219921.117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-61140947219921.117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-254753946749.67133</v>
      </c>
      <c r="L4561" s="444">
        <f t="shared" ca="1" si="169"/>
        <v>-61395701166670.789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-61395701166670.789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-255815421527.79495</v>
      </c>
      <c r="L4562" s="444">
        <f t="shared" ca="1" si="169"/>
        <v>-61651516588198.586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-61651516588198.586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-256881319117.49411</v>
      </c>
      <c r="L4563" s="444">
        <f t="shared" ca="1" si="169"/>
        <v>-61908397907316.078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-61908397907316.078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-257951657947.15033</v>
      </c>
      <c r="L4564" s="444">
        <f t="shared" ca="1" si="169"/>
        <v>-62166349565263.227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-62166349565263.227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-259026456521.93011</v>
      </c>
      <c r="L4565" s="444">
        <f t="shared" ca="1" si="169"/>
        <v>-62425376021785.156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-62425376021785.156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-260105733424.10483</v>
      </c>
      <c r="L4566" s="444">
        <f t="shared" ca="1" si="169"/>
        <v>-62685481755209.258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-62685481755209.258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-261189507313.37186</v>
      </c>
      <c r="L4567" s="444">
        <f t="shared" ca="1" si="169"/>
        <v>-62946671262522.633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-62946671262522.633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-262277796927.17764</v>
      </c>
      <c r="L4568" s="444">
        <f t="shared" ca="1" si="169"/>
        <v>-63208949059449.813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-63208949059449.813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-263370621081.04086</v>
      </c>
      <c r="L4569" s="444">
        <f t="shared" ca="1" si="169"/>
        <v>-63472319680530.852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-63472319680530.852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-264467998668.87854</v>
      </c>
      <c r="L4570" s="444">
        <f t="shared" ca="1" si="169"/>
        <v>-63736787679199.727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-63736787679199.727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-265569948663.33218</v>
      </c>
      <c r="L4571" s="444">
        <f t="shared" ca="1" si="169"/>
        <v>-64002357627863.063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-64002357627863.063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-266676490116.09607</v>
      </c>
      <c r="L4572" s="444">
        <f t="shared" ca="1" si="169"/>
        <v>-64269034117979.156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-64269034117979.156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-267787642158.24649</v>
      </c>
      <c r="L4573" s="444">
        <f t="shared" ca="1" si="169"/>
        <v>-64536821760137.406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-64536821760137.406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-268903424000.57254</v>
      </c>
      <c r="L4574" s="444">
        <f t="shared" ca="1" si="169"/>
        <v>-64805725184137.977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-64805725184137.977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-270023854933.90826</v>
      </c>
      <c r="L4575" s="444">
        <f t="shared" ca="1" si="169"/>
        <v>-65075749039071.883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-65075749039071.883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-271148954329.46616</v>
      </c>
      <c r="L4576" s="444">
        <f t="shared" ca="1" si="169"/>
        <v>-65346897993401.352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-65346897993401.352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-272278741639.17227</v>
      </c>
      <c r="L4577" s="444">
        <f t="shared" ca="1" si="169"/>
        <v>-65619176735040.523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-65619176735040.523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-273413236396.00217</v>
      </c>
      <c r="L4578" s="444">
        <f t="shared" ca="1" si="169"/>
        <v>-65892589971436.523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-65892589971436.523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-274552458214.31888</v>
      </c>
      <c r="L4579" s="444">
        <f t="shared" ca="1" si="169"/>
        <v>-66167142429650.844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-66167142429650.844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-275696426790.21179</v>
      </c>
      <c r="L4580" s="444">
        <f t="shared" ca="1" si="169"/>
        <v>-66442838856441.055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-66442838856441.055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-276845161901.83771</v>
      </c>
      <c r="L4581" s="444">
        <f t="shared" ca="1" si="169"/>
        <v>-66719684018342.891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-66719684018342.891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-277998683409.76208</v>
      </c>
      <c r="L4582" s="444">
        <f t="shared" ca="1" si="169"/>
        <v>-66997682701752.656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-66997682701752.656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-279157011257.30273</v>
      </c>
      <c r="L4583" s="444">
        <f t="shared" ca="1" si="169"/>
        <v>-67276839713009.961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-67276839713009.961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-280320165470.87482</v>
      </c>
      <c r="L4584" s="444">
        <f t="shared" ca="1" si="169"/>
        <v>-67557159878480.836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-67557159878480.836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-281488166160.33679</v>
      </c>
      <c r="L4585" s="444">
        <f t="shared" ca="1" si="169"/>
        <v>-67838648044641.172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-67838648044641.172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-282661033519.3382</v>
      </c>
      <c r="L4586" s="444">
        <f t="shared" ca="1" si="169"/>
        <v>-68121309078160.508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-68121309078160.508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-283838787825.66882</v>
      </c>
      <c r="L4587" s="444">
        <f t="shared" ca="1" si="169"/>
        <v>-68405147865986.18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-68405147865986.18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-285021449441.60907</v>
      </c>
      <c r="L4588" s="444">
        <f t="shared" ca="1" si="169"/>
        <v>-68690169315427.789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-68690169315427.789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-286209038814.28247</v>
      </c>
      <c r="L4589" s="444">
        <f t="shared" ca="1" si="169"/>
        <v>-68976378354242.07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-68976378354242.07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-287401576476.00861</v>
      </c>
      <c r="L4590" s="444">
        <f t="shared" ca="1" si="169"/>
        <v>-69263779930718.078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-69263779930718.078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-288599083044.65863</v>
      </c>
      <c r="L4591" s="444">
        <f t="shared" ca="1" si="169"/>
        <v>-69552379013762.734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-69552379013762.734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-289801579224.01135</v>
      </c>
      <c r="L4592" s="444">
        <f t="shared" ca="1" si="169"/>
        <v>-69842180592986.742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-69842180592986.742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-291009085804.11145</v>
      </c>
      <c r="L4593" s="444">
        <f t="shared" ca="1" si="169"/>
        <v>-70133189678790.852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-70133189678790.852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-292221623661.62854</v>
      </c>
      <c r="L4594" s="444">
        <f t="shared" ca="1" si="169"/>
        <v>-70425411302452.484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-70425411302452.484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-293439213760.21869</v>
      </c>
      <c r="L4595" s="444">
        <f t="shared" ca="1" si="169"/>
        <v>-70718850516212.703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-70718850516212.703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-294661877150.88623</v>
      </c>
      <c r="L4596" s="444">
        <f t="shared" ca="1" si="169"/>
        <v>-71013512393363.594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-71013512393363.594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-295889634972.34833</v>
      </c>
      <c r="L4597" s="444">
        <f t="shared" ca="1" si="169"/>
        <v>-71309402028335.938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-71309402028335.938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-297122508451.39972</v>
      </c>
      <c r="L4598" s="444">
        <f t="shared" ref="L4598:L4852" ca="1" si="174">I4598-J4598+K4598</f>
        <v>-71606524536787.344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-71606524536787.344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-298360518903.28058</v>
      </c>
      <c r="L4599" s="444">
        <f t="shared" ca="1" si="174"/>
        <v>-71904885055690.625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-71904885055690.625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-299603687732.04425</v>
      </c>
      <c r="L4600" s="444">
        <f t="shared" ca="1" si="174"/>
        <v>-72204488743422.672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-72204488743422.672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-300852036430.9278</v>
      </c>
      <c r="L4601" s="444">
        <f t="shared" ca="1" si="174"/>
        <v>-72505340779853.594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-72505340779853.594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-302105586582.72333</v>
      </c>
      <c r="L4602" s="444">
        <f t="shared" ca="1" si="174"/>
        <v>-72807446366436.313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-72807446366436.313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-303364359860.15131</v>
      </c>
      <c r="L4603" s="444">
        <f t="shared" ca="1" si="174"/>
        <v>-73110810726296.469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-73110810726296.469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-304628378026.23529</v>
      </c>
      <c r="L4604" s="444">
        <f t="shared" ca="1" si="174"/>
        <v>-73415439104322.703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-73415439104322.703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-305897662934.67792</v>
      </c>
      <c r="L4605" s="444">
        <f t="shared" ca="1" si="174"/>
        <v>-73721336767257.375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-73721336767257.375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-307172236530.23907</v>
      </c>
      <c r="L4606" s="444">
        <f t="shared" ca="1" si="174"/>
        <v>-74028509003787.609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-74028509003787.609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-308452120849.11505</v>
      </c>
      <c r="L4607" s="444">
        <f t="shared" ca="1" si="174"/>
        <v>-74336961124636.719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-74336961124636.719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-309737338019.31964</v>
      </c>
      <c r="L4608" s="444">
        <f t="shared" ca="1" si="174"/>
        <v>-74646698462656.031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-74646698462656.031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-311027910261.06677</v>
      </c>
      <c r="L4609" s="444">
        <f t="shared" ca="1" si="174"/>
        <v>-74957726372917.094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-74957726372917.094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-312323859887.15454</v>
      </c>
      <c r="L4610" s="444">
        <f t="shared" ca="1" si="174"/>
        <v>-75270050232804.25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-75270050232804.25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-313625209303.35101</v>
      </c>
      <c r="L4611" s="444">
        <f t="shared" ca="1" si="174"/>
        <v>-75583675442107.594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-75583675442107.594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-314931981008.78162</v>
      </c>
      <c r="L4612" s="444">
        <f t="shared" ca="1" si="174"/>
        <v>-75898607423116.375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-75898607423116.375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-316244197596.31824</v>
      </c>
      <c r="L4613" s="444">
        <f t="shared" ca="1" si="174"/>
        <v>-76214851620712.688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-76214851620712.688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-317561881752.96954</v>
      </c>
      <c r="L4614" s="444">
        <f t="shared" ca="1" si="174"/>
        <v>-76532413502465.656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-76532413502465.656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-318885056260.27356</v>
      </c>
      <c r="L4615" s="444">
        <f t="shared" ca="1" si="174"/>
        <v>-76851298558725.938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-76851298558725.938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-320213743994.69141</v>
      </c>
      <c r="L4616" s="444">
        <f t="shared" ca="1" si="174"/>
        <v>-77171512302720.625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-77171512302720.625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-321547967928.00262</v>
      </c>
      <c r="L4617" s="444">
        <f t="shared" ca="1" si="174"/>
        <v>-77493060270648.625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-77493060270648.625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-322887751127.70258</v>
      </c>
      <c r="L4618" s="444">
        <f t="shared" ca="1" si="174"/>
        <v>-77815948021776.328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-77815948021776.328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-324233116757.40137</v>
      </c>
      <c r="L4619" s="444">
        <f t="shared" ca="1" si="174"/>
        <v>-78140181138533.734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-78140181138533.734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-325584088077.22388</v>
      </c>
      <c r="L4620" s="444">
        <f t="shared" ca="1" si="174"/>
        <v>-78465765226610.953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-78465765226610.953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-326940688444.21228</v>
      </c>
      <c r="L4621" s="444">
        <f t="shared" ca="1" si="174"/>
        <v>-78792705915055.172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-78792705915055.172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-328302941312.72986</v>
      </c>
      <c r="L4622" s="444">
        <f t="shared" ca="1" si="174"/>
        <v>-79121008856367.906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-79121008856367.906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-329670870234.86627</v>
      </c>
      <c r="L4623" s="444">
        <f t="shared" ca="1" si="174"/>
        <v>-79450679726602.766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-79450679726602.766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-331044498860.84485</v>
      </c>
      <c r="L4624" s="444">
        <f t="shared" ca="1" si="174"/>
        <v>-79781724225463.609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-79781724225463.609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-332423850939.4317</v>
      </c>
      <c r="L4625" s="444">
        <f t="shared" ca="1" si="174"/>
        <v>-80114148076403.047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-80114148076403.047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-333808950318.34601</v>
      </c>
      <c r="L4626" s="444">
        <f t="shared" ca="1" si="174"/>
        <v>-80447957026721.391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-80447957026721.391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-335199820944.67249</v>
      </c>
      <c r="L4627" s="444">
        <f t="shared" ca="1" si="174"/>
        <v>-80783156847666.063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-80783156847666.063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-336596486865.27527</v>
      </c>
      <c r="L4628" s="444">
        <f t="shared" ca="1" si="174"/>
        <v>-81119753334531.344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-81119753334531.344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-337998972227.21393</v>
      </c>
      <c r="L4629" s="444">
        <f t="shared" ca="1" si="174"/>
        <v>-81457752306758.563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-81457752306758.563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-339407301278.16064</v>
      </c>
      <c r="L4630" s="444">
        <f t="shared" ca="1" si="174"/>
        <v>-81797159608036.719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-81797159608036.719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-340821498366.81964</v>
      </c>
      <c r="L4631" s="444">
        <f t="shared" ca="1" si="174"/>
        <v>-82137981106403.531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-82137981106403.531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-342241587943.34802</v>
      </c>
      <c r="L4632" s="444">
        <f t="shared" ca="1" si="174"/>
        <v>-82480222694346.875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-82480222694346.875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-343667594559.77863</v>
      </c>
      <c r="L4633" s="444">
        <f t="shared" ca="1" si="174"/>
        <v>-82823890288906.656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-82823890288906.656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-345099542870.4444</v>
      </c>
      <c r="L4634" s="444">
        <f t="shared" ca="1" si="174"/>
        <v>-83168989831777.094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-83168989831777.094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-346537457632.40454</v>
      </c>
      <c r="L4635" s="444">
        <f t="shared" ca="1" si="174"/>
        <v>-83515527289409.5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-83515527289409.5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-347981363705.87292</v>
      </c>
      <c r="L4636" s="444">
        <f t="shared" ca="1" si="174"/>
        <v>-83863508653115.375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-83863508653115.375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-349431286054.6474</v>
      </c>
      <c r="L4637" s="444">
        <f t="shared" ca="1" si="174"/>
        <v>-84212939939170.016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-84212939939170.016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-350887249746.54175</v>
      </c>
      <c r="L4638" s="444">
        <f t="shared" ca="1" si="174"/>
        <v>-84563827188916.563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-84563827188916.563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-352349279953.81903</v>
      </c>
      <c r="L4639" s="444">
        <f t="shared" ca="1" si="174"/>
        <v>-84916176468870.375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-84916176468870.375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-353817401953.62659</v>
      </c>
      <c r="L4640" s="444">
        <f t="shared" ca="1" si="174"/>
        <v>-85269993870824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-85269993870824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-355291641128.43335</v>
      </c>
      <c r="L4641" s="444">
        <f t="shared" ca="1" si="174"/>
        <v>-85625285511952.438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-85625285511952.438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-356772022966.46851</v>
      </c>
      <c r="L4642" s="444">
        <f t="shared" ca="1" si="174"/>
        <v>-85982057534918.906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-85982057534918.906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-358258573062.16211</v>
      </c>
      <c r="L4643" s="444">
        <f t="shared" ca="1" si="174"/>
        <v>-86340316107981.063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-86340316107981.063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-359751317116.58777</v>
      </c>
      <c r="L4644" s="444">
        <f t="shared" ca="1" si="174"/>
        <v>-86700067425097.656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-86700067425097.656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-361250280937.90692</v>
      </c>
      <c r="L4645" s="444">
        <f t="shared" ca="1" si="174"/>
        <v>-87061317706035.563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-87061317706035.563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-362755490441.81482</v>
      </c>
      <c r="L4646" s="444">
        <f t="shared" ca="1" si="174"/>
        <v>-87424073196477.375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-87424073196477.375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-364266971651.98907</v>
      </c>
      <c r="L4647" s="444">
        <f t="shared" ca="1" si="174"/>
        <v>-87788340168129.359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-87788340168129.359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-365784750700.539</v>
      </c>
      <c r="L4648" s="444">
        <f t="shared" ca="1" si="174"/>
        <v>-88154124918829.891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-88154124918829.891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-367308853828.45789</v>
      </c>
      <c r="L4649" s="444">
        <f t="shared" ca="1" si="174"/>
        <v>-88521433772658.344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-88521433772658.344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-368839307386.07642</v>
      </c>
      <c r="L4650" s="444">
        <f t="shared" ca="1" si="174"/>
        <v>-88890273080044.422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-88890273080044.422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-370376137833.51843</v>
      </c>
      <c r="L4651" s="444">
        <f t="shared" ca="1" si="174"/>
        <v>-89260649217877.938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-89260649217877.938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-371919371741.15808</v>
      </c>
      <c r="L4652" s="444">
        <f t="shared" ca="1" si="174"/>
        <v>-89632568589619.094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-89632568589619.094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-373469035790.07953</v>
      </c>
      <c r="L4653" s="444">
        <f t="shared" ca="1" si="174"/>
        <v>-90006037625409.172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-90006037625409.172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-375025156772.53821</v>
      </c>
      <c r="L4654" s="444">
        <f t="shared" ca="1" si="174"/>
        <v>-90381062782181.703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-90381062782181.703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-376587761592.42377</v>
      </c>
      <c r="L4655" s="444">
        <f t="shared" ca="1" si="174"/>
        <v>-90757650543774.125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-90757650543774.125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-378156877265.72552</v>
      </c>
      <c r="L4656" s="444">
        <f t="shared" ca="1" si="174"/>
        <v>-91135807421039.844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-91135807421039.844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-379732530920.99933</v>
      </c>
      <c r="L4657" s="444">
        <f t="shared" ca="1" si="174"/>
        <v>-91515539951960.844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-91515539951960.844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-381314749799.83685</v>
      </c>
      <c r="L4658" s="444">
        <f t="shared" ca="1" si="174"/>
        <v>-91896854701760.688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-91896854701760.688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-382903561257.33618</v>
      </c>
      <c r="L4659" s="444">
        <f t="shared" ca="1" si="174"/>
        <v>-92279758263018.031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-92279758263018.031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-384498992762.57513</v>
      </c>
      <c r="L4660" s="444">
        <f t="shared" ca="1" si="174"/>
        <v>-92664257255780.609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-92664257255780.609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-386101071899.08588</v>
      </c>
      <c r="L4661" s="444">
        <f t="shared" ca="1" si="174"/>
        <v>-93050358327679.688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-93050358327679.688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-387709826365.33203</v>
      </c>
      <c r="L4662" s="444">
        <f t="shared" ca="1" si="174"/>
        <v>-93438068154045.016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-93438068154045.016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-389325283975.18756</v>
      </c>
      <c r="L4663" s="444">
        <f t="shared" ca="1" si="174"/>
        <v>-93827393438020.203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-93827393438020.203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-390947472658.41748</v>
      </c>
      <c r="L4664" s="444">
        <f t="shared" ca="1" si="174"/>
        <v>-94218340910678.625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-94218340910678.625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-392576420461.16095</v>
      </c>
      <c r="L4665" s="444">
        <f t="shared" ca="1" si="174"/>
        <v>-94610917331139.781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-94610917331139.781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-394212155546.41577</v>
      </c>
      <c r="L4666" s="444">
        <f t="shared" ca="1" si="174"/>
        <v>-95005129486686.203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-95005129486686.203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-395854706194.52582</v>
      </c>
      <c r="L4667" s="444">
        <f t="shared" ca="1" si="174"/>
        <v>-95400984192880.734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-95400984192880.734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-397504100803.66974</v>
      </c>
      <c r="L4668" s="444">
        <f t="shared" ca="1" si="174"/>
        <v>-95798488293684.406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-95798488293684.406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-399160367890.35168</v>
      </c>
      <c r="L4669" s="444">
        <f t="shared" ca="1" si="174"/>
        <v>-96197648661574.766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-96197648661574.766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-400823536089.89484</v>
      </c>
      <c r="L4670" s="444">
        <f t="shared" ca="1" si="174"/>
        <v>-96598472197664.656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-96598472197664.656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-402493634156.93604</v>
      </c>
      <c r="L4671" s="444">
        <f t="shared" ca="1" si="174"/>
        <v>-97000965831821.594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-97000965831821.594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-404170690965.92328</v>
      </c>
      <c r="L4672" s="444">
        <f t="shared" ca="1" si="174"/>
        <v>-97405136522787.516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-97405136522787.516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-405854735511.61462</v>
      </c>
      <c r="L4673" s="444">
        <f t="shared" ca="1" si="174"/>
        <v>-97810991258299.125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-97810991258299.125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-407545796909.57971</v>
      </c>
      <c r="L4674" s="444">
        <f t="shared" ca="1" si="174"/>
        <v>-98218537055208.703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-98218537055208.703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-409243904396.70294</v>
      </c>
      <c r="L4675" s="444">
        <f t="shared" ca="1" si="174"/>
        <v>-98627780959605.406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-98627780959605.406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-410949087331.68921</v>
      </c>
      <c r="L4676" s="444">
        <f t="shared" ca="1" si="174"/>
        <v>-99038730046937.094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-99038730046937.094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-412661375195.57123</v>
      </c>
      <c r="L4677" s="444">
        <f t="shared" ca="1" si="174"/>
        <v>-99451391422132.672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-99451391422132.672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-414380797592.21948</v>
      </c>
      <c r="L4678" s="444">
        <f t="shared" ca="1" si="174"/>
        <v>-99865772219724.891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-99865772219724.891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-416107384248.8537</v>
      </c>
      <c r="L4679" s="444">
        <f t="shared" ca="1" si="174"/>
        <v>-100281879603973.75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-100281879603973.75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-417841165016.55731</v>
      </c>
      <c r="L4680" s="444">
        <f t="shared" ca="1" si="174"/>
        <v>-100699720768990.31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-100699720768990.31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-419582169870.79297</v>
      </c>
      <c r="L4681" s="444">
        <f t="shared" ca="1" si="174"/>
        <v>-101119302938861.11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-101119302938861.11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-421330428911.92126</v>
      </c>
      <c r="L4682" s="444">
        <f t="shared" ca="1" si="174"/>
        <v>-101540633367773.03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-101540633367773.03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-423085972365.72095</v>
      </c>
      <c r="L4683" s="444">
        <f t="shared" ca="1" si="174"/>
        <v>-101963719340138.75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-101963719340138.75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-424848830583.91144</v>
      </c>
      <c r="L4684" s="444">
        <f t="shared" ca="1" si="174"/>
        <v>-102388568170722.66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-102388568170722.66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-426619034044.67773</v>
      </c>
      <c r="L4685" s="444">
        <f t="shared" ca="1" si="174"/>
        <v>-102815187204767.33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-102815187204767.33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-428396613353.1972</v>
      </c>
      <c r="L4686" s="444">
        <f t="shared" ca="1" si="174"/>
        <v>-103243583818120.53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-103243583818120.53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-430181599242.16888</v>
      </c>
      <c r="L4687" s="444">
        <f t="shared" ca="1" si="174"/>
        <v>-103673765417362.7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-103673765417362.7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-431974022572.3446</v>
      </c>
      <c r="L4688" s="444">
        <f t="shared" ca="1" si="174"/>
        <v>-104105739439935.05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-104105739439935.05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-433773914333.06268</v>
      </c>
      <c r="L4689" s="444">
        <f t="shared" ca="1" si="174"/>
        <v>-104539513354268.11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-104539513354268.11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-435581305642.78381</v>
      </c>
      <c r="L4690" s="444">
        <f t="shared" ca="1" si="174"/>
        <v>-104975094659910.89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-104975094659910.89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-437396227749.62872</v>
      </c>
      <c r="L4691" s="444">
        <f t="shared" ca="1" si="174"/>
        <v>-105412490887660.52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-105412490887660.52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-439218712031.91882</v>
      </c>
      <c r="L4692" s="444">
        <f t="shared" ca="1" si="174"/>
        <v>-105851709599692.44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-105851709599692.44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-441048789998.71851</v>
      </c>
      <c r="L4693" s="444">
        <f t="shared" ca="1" si="174"/>
        <v>-106292758389691.16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-106292758389691.16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-442886493290.37982</v>
      </c>
      <c r="L4694" s="444">
        <f t="shared" ca="1" si="174"/>
        <v>-106735644882981.53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-106735644882981.53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-444731853679.08972</v>
      </c>
      <c r="L4695" s="444">
        <f t="shared" ca="1" si="174"/>
        <v>-107180376736660.63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-107180376736660.63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-446584903069.41925</v>
      </c>
      <c r="L4696" s="444">
        <f t="shared" ca="1" si="174"/>
        <v>-107626961639730.05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-107626961639730.05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-448445673498.87518</v>
      </c>
      <c r="L4697" s="444">
        <f t="shared" ca="1" si="174"/>
        <v>-108075407313228.92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-108075407313228.92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-450314197138.45386</v>
      </c>
      <c r="L4698" s="444">
        <f t="shared" ca="1" si="174"/>
        <v>-108525721510367.38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-108525721510367.38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-452190506293.19739</v>
      </c>
      <c r="L4699" s="444">
        <f t="shared" ca="1" si="174"/>
        <v>-108977912016660.58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-108977912016660.58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-454074633402.75238</v>
      </c>
      <c r="L4700" s="444">
        <f t="shared" ca="1" si="174"/>
        <v>-109431986650063.33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-109431986650063.33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-455966611041.93054</v>
      </c>
      <c r="L4701" s="444">
        <f t="shared" ca="1" si="174"/>
        <v>-109887953261105.27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-109887953261105.27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-457866471921.27191</v>
      </c>
      <c r="L4702" s="444">
        <f t="shared" ca="1" si="174"/>
        <v>-110345819733026.53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-110345819733026.53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-459774248887.61053</v>
      </c>
      <c r="L4703" s="444">
        <f t="shared" ca="1" si="174"/>
        <v>-110805593981914.14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-110805593981914.14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-461689974924.64227</v>
      </c>
      <c r="L4704" s="444">
        <f t="shared" ca="1" si="174"/>
        <v>-111267283956838.78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-111267283956838.78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-463613683153.49493</v>
      </c>
      <c r="L4705" s="444">
        <f t="shared" ca="1" si="174"/>
        <v>-111730897639992.28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-111730897639992.28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-465545406833.30121</v>
      </c>
      <c r="L4706" s="444">
        <f t="shared" ca="1" si="174"/>
        <v>-112196443046825.58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-112196443046825.58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-467485179361.77325</v>
      </c>
      <c r="L4707" s="444">
        <f t="shared" ca="1" si="174"/>
        <v>-112663928226187.34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-112663928226187.34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-469433034275.78052</v>
      </c>
      <c r="L4708" s="444">
        <f t="shared" ca="1" si="174"/>
        <v>-113133361260463.13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-113133361260463.13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-471389005251.92963</v>
      </c>
      <c r="L4709" s="444">
        <f t="shared" ca="1" si="174"/>
        <v>-113604750265715.05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-113604750265715.05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-473353126107.14594</v>
      </c>
      <c r="L4710" s="444">
        <f t="shared" ca="1" si="174"/>
        <v>-114078103391822.19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-114078103391822.19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-475325430799.25903</v>
      </c>
      <c r="L4711" s="444">
        <f t="shared" ca="1" si="174"/>
        <v>-114553428822621.45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-114553428822621.45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-477305953427.58936</v>
      </c>
      <c r="L4712" s="444">
        <f t="shared" ca="1" si="174"/>
        <v>-115030734776049.05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-115030734776049.05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-479294728233.5376</v>
      </c>
      <c r="L4713" s="444">
        <f t="shared" ca="1" si="174"/>
        <v>-115510029504282.58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-115510029504282.58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-481291789601.17731</v>
      </c>
      <c r="L4714" s="444">
        <f t="shared" ca="1" si="174"/>
        <v>-115991321293883.75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-115991321293883.75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-483297172057.84888</v>
      </c>
      <c r="L4715" s="444">
        <f t="shared" ca="1" si="174"/>
        <v>-116474618465941.59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-116474618465941.59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-485310910274.75665</v>
      </c>
      <c r="L4716" s="444">
        <f t="shared" ca="1" si="174"/>
        <v>-116959929376216.34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-116959929376216.34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-487333039067.56812</v>
      </c>
      <c r="L4717" s="444">
        <f t="shared" ca="1" si="174"/>
        <v>-117447262415283.91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-117447262415283.91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-489363593397.0163</v>
      </c>
      <c r="L4718" s="444">
        <f t="shared" ca="1" si="174"/>
        <v>-117936626008680.92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-117936626008680.92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-491402608369.50385</v>
      </c>
      <c r="L4719" s="444">
        <f t="shared" ca="1" si="174"/>
        <v>-118428028617050.42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-118428028617050.42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-493450119237.71008</v>
      </c>
      <c r="L4720" s="444">
        <f t="shared" ca="1" si="174"/>
        <v>-118921478736288.13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-118921478736288.13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-495506161401.2005</v>
      </c>
      <c r="L4721" s="444">
        <f t="shared" ca="1" si="174"/>
        <v>-119416984897689.33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-119416984897689.33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-497570770407.03888</v>
      </c>
      <c r="L4722" s="444">
        <f t="shared" ca="1" si="174"/>
        <v>-119914555668096.36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-119914555668096.36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-499643981950.40149</v>
      </c>
      <c r="L4723" s="444">
        <f t="shared" ca="1" si="174"/>
        <v>-120414199650046.77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-120414199650046.77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-501725831875.19482</v>
      </c>
      <c r="L4724" s="444">
        <f t="shared" ca="1" si="174"/>
        <v>-120915925481921.95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-120915925481921.95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-503816356174.67474</v>
      </c>
      <c r="L4725" s="444">
        <f t="shared" ca="1" si="174"/>
        <v>-121419741838096.63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-121419741838096.63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-505915590992.06927</v>
      </c>
      <c r="L4726" s="444">
        <f t="shared" ca="1" si="174"/>
        <v>-121925657429088.69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-121925657429088.69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-508023572621.20288</v>
      </c>
      <c r="L4727" s="444">
        <f t="shared" ca="1" si="174"/>
        <v>-122433681001709.89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-122433681001709.89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-510140337507.12451</v>
      </c>
      <c r="L4728" s="444">
        <f t="shared" ca="1" si="174"/>
        <v>-122943821339217.02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-122943821339217.02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-512265922246.73755</v>
      </c>
      <c r="L4729" s="444">
        <f t="shared" ca="1" si="174"/>
        <v>-123456087261463.75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-123456087261463.75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-514400363589.43231</v>
      </c>
      <c r="L4730" s="444">
        <f t="shared" ca="1" si="174"/>
        <v>-123970487625053.19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-123970487625053.19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-516543698437.72168</v>
      </c>
      <c r="L4731" s="444">
        <f t="shared" ca="1" si="174"/>
        <v>-124487031323490.91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-124487031323490.91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-518695963847.87878</v>
      </c>
      <c r="L4732" s="444">
        <f t="shared" ca="1" si="174"/>
        <v>-125005727287338.78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-125005727287338.78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-520857197030.57825</v>
      </c>
      <c r="L4733" s="444">
        <f t="shared" ca="1" si="174"/>
        <v>-125526584484369.36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-125526584484369.36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-523027435351.53906</v>
      </c>
      <c r="L4734" s="444">
        <f t="shared" ca="1" si="174"/>
        <v>-126049611919720.91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-126049611919720.91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-525206716332.17041</v>
      </c>
      <c r="L4735" s="444">
        <f t="shared" ca="1" si="174"/>
        <v>-126574818636053.08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-126574818636053.08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-527395077650.22113</v>
      </c>
      <c r="L4736" s="444">
        <f t="shared" ca="1" si="174"/>
        <v>-127102213713703.3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-127102213713703.3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-529592557140.43042</v>
      </c>
      <c r="L4737" s="444">
        <f t="shared" ca="1" si="174"/>
        <v>-127631806270843.73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-127631806270843.73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-531799192795.18213</v>
      </c>
      <c r="L4738" s="444">
        <f t="shared" ca="1" si="174"/>
        <v>-128163605463638.92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-128163605463638.92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-534015022765.16223</v>
      </c>
      <c r="L4739" s="444">
        <f t="shared" ca="1" si="174"/>
        <v>-128697620486404.08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-128697620486404.08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-536240085360.01697</v>
      </c>
      <c r="L4740" s="444">
        <f t="shared" ca="1" si="174"/>
        <v>-129233860571764.09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-129233860571764.09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-538474419049.01709</v>
      </c>
      <c r="L4741" s="444">
        <f t="shared" ca="1" si="174"/>
        <v>-129772334990813.11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-129772334990813.11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-540718062461.72137</v>
      </c>
      <c r="L4742" s="444">
        <f t="shared" ca="1" si="174"/>
        <v>-130313053053274.83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-130313053053274.83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-542971054388.64502</v>
      </c>
      <c r="L4743" s="444">
        <f t="shared" ca="1" si="174"/>
        <v>-130856024107663.47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-130856024107663.47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-545233433781.93109</v>
      </c>
      <c r="L4744" s="444">
        <f t="shared" ca="1" si="174"/>
        <v>-131401257541445.41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-131401257541445.41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-547505239756.02252</v>
      </c>
      <c r="L4745" s="444">
        <f t="shared" ca="1" si="174"/>
        <v>-131948762781201.42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-131948762781201.42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-549786511588.33936</v>
      </c>
      <c r="L4746" s="444">
        <f t="shared" ca="1" si="174"/>
        <v>-132498549292789.77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-132498549292789.77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-552077288719.9574</v>
      </c>
      <c r="L4747" s="444">
        <f t="shared" ca="1" si="174"/>
        <v>-133050626581509.72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-133050626581509.72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-554377610756.29053</v>
      </c>
      <c r="L4748" s="444">
        <f t="shared" ca="1" si="174"/>
        <v>-133605004192266.02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-133605004192266.02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-556687517467.77502</v>
      </c>
      <c r="L4749" s="444">
        <f t="shared" ca="1" si="174"/>
        <v>-134161691709733.8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-134161691709733.8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-559007048790.5575</v>
      </c>
      <c r="L4750" s="444">
        <f t="shared" ca="1" si="174"/>
        <v>-134720698758524.36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-134720698758524.36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-561336244827.18481</v>
      </c>
      <c r="L4751" s="444">
        <f t="shared" ca="1" si="174"/>
        <v>-135282035003351.55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-135282035003351.55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-563675145847.2981</v>
      </c>
      <c r="L4752" s="444">
        <f t="shared" ca="1" si="174"/>
        <v>-135845710149198.84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-135845710149198.84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-566023792288.32861</v>
      </c>
      <c r="L4753" s="444">
        <f t="shared" ca="1" si="174"/>
        <v>-136411733941487.17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-136411733941487.17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-568382224756.19666</v>
      </c>
      <c r="L4754" s="444">
        <f t="shared" ca="1" si="174"/>
        <v>-136980116166243.38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-136980116166243.38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-570750484026.01404</v>
      </c>
      <c r="L4755" s="444">
        <f t="shared" ca="1" si="174"/>
        <v>-137550866650269.39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-137550866650269.39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-573128611042.78918</v>
      </c>
      <c r="L4756" s="444">
        <f t="shared" ca="1" si="174"/>
        <v>-138123995261312.19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-138123995261312.19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-575516646922.13416</v>
      </c>
      <c r="L4757" s="444">
        <f t="shared" ca="1" si="174"/>
        <v>-138699511908234.33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-138699511908234.33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-577914632950.97632</v>
      </c>
      <c r="L4758" s="444">
        <f t="shared" ca="1" si="174"/>
        <v>-139277426541185.3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-139277426541185.3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-580322610588.27209</v>
      </c>
      <c r="L4759" s="444">
        <f t="shared" ca="1" si="174"/>
        <v>-139857749151773.56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-139857749151773.56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-582740621465.72314</v>
      </c>
      <c r="L4760" s="444">
        <f t="shared" ca="1" si="174"/>
        <v>-140440489773239.28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-140440489773239.28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-585168707388.49695</v>
      </c>
      <c r="L4761" s="444">
        <f t="shared" ca="1" si="174"/>
        <v>-141025658480627.78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-141025658480627.78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-587606910335.9491</v>
      </c>
      <c r="L4762" s="444">
        <f t="shared" ca="1" si="174"/>
        <v>-141613265390963.72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-141613265390963.72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-590055272462.34888</v>
      </c>
      <c r="L4763" s="444">
        <f t="shared" ca="1" si="174"/>
        <v>-142203320663426.06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-142203320663426.06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-592513836097.60864</v>
      </c>
      <c r="L4764" s="444">
        <f t="shared" ca="1" si="174"/>
        <v>-142795834499523.66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-142795834499523.66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-594982643748.01526</v>
      </c>
      <c r="L4765" s="444">
        <f t="shared" ca="1" si="174"/>
        <v>-143390817143271.66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-143390817143271.66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-597461738096.96521</v>
      </c>
      <c r="L4766" s="444">
        <f t="shared" ca="1" si="174"/>
        <v>-143988278881368.63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-143988278881368.63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-599951162005.70264</v>
      </c>
      <c r="L4767" s="444">
        <f t="shared" ca="1" si="174"/>
        <v>-144588230043374.31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-144588230043374.31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-602450958514.05957</v>
      </c>
      <c r="L4768" s="444">
        <f t="shared" ca="1" si="174"/>
        <v>-145190681001888.38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-145190681001888.38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-604961170841.20154</v>
      </c>
      <c r="L4769" s="444">
        <f t="shared" ca="1" si="174"/>
        <v>-145795642172729.56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-145795642172729.56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-607481842386.37317</v>
      </c>
      <c r="L4770" s="444">
        <f t="shared" ca="1" si="174"/>
        <v>-146403124015115.94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-146403124015115.94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-610013016729.64978</v>
      </c>
      <c r="L4771" s="444">
        <f t="shared" ca="1" si="174"/>
        <v>-147013137031845.59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-147013137031845.59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-612554737632.68994</v>
      </c>
      <c r="L4772" s="444">
        <f t="shared" ca="1" si="174"/>
        <v>-147625691769478.28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-147625691769478.28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-615107049039.4928</v>
      </c>
      <c r="L4773" s="444">
        <f t="shared" ca="1" si="174"/>
        <v>-148240798818517.78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-148240798818517.78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-617669995077.15747</v>
      </c>
      <c r="L4774" s="444">
        <f t="shared" ca="1" si="174"/>
        <v>-148858468813594.94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-148858468813594.94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-620243620056.64551</v>
      </c>
      <c r="L4775" s="444">
        <f t="shared" ca="1" si="174"/>
        <v>-149478712433651.59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-149478712433651.59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-622827968473.54834</v>
      </c>
      <c r="L4776" s="444">
        <f t="shared" ca="1" si="174"/>
        <v>-150101540402125.16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-150101540402125.16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-625423085008.85486</v>
      </c>
      <c r="L4777" s="444">
        <f t="shared" ca="1" si="174"/>
        <v>-150726963487134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-150726963487134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-628029014529.72498</v>
      </c>
      <c r="L4778" s="444">
        <f t="shared" ca="1" si="174"/>
        <v>-151354992501663.72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-151354992501663.72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-630645802090.2655</v>
      </c>
      <c r="L4779" s="444">
        <f t="shared" ca="1" si="174"/>
        <v>-151985638303753.97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-151985638303753.97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-633273492932.30823</v>
      </c>
      <c r="L4780" s="444">
        <f t="shared" ca="1" si="174"/>
        <v>-152618911796686.28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-152618911796686.28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-635912132486.19287</v>
      </c>
      <c r="L4781" s="444">
        <f t="shared" ca="1" si="174"/>
        <v>-153254823929172.47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-153254823929172.47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-638561766371.552</v>
      </c>
      <c r="L4782" s="444">
        <f t="shared" ca="1" si="174"/>
        <v>-153893385695544.03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-153893385695544.03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-641222440398.1001</v>
      </c>
      <c r="L4783" s="444">
        <f t="shared" ca="1" si="174"/>
        <v>-154534608135942.13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-154534608135942.13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-643894200566.42554</v>
      </c>
      <c r="L4784" s="444">
        <f t="shared" ca="1" si="174"/>
        <v>-155178502336508.56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-155178502336508.56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-646577093068.78564</v>
      </c>
      <c r="L4785" s="444">
        <f t="shared" ca="1" si="174"/>
        <v>-155825079429577.34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-155825079429577.34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-649271164289.90564</v>
      </c>
      <c r="L4786" s="444">
        <f t="shared" ca="1" si="174"/>
        <v>-156474350593867.25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-156474350593867.25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-651976460807.78015</v>
      </c>
      <c r="L4787" s="444">
        <f t="shared" ca="1" si="174"/>
        <v>-157126327054675.03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-157126327054675.03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-654693029394.47925</v>
      </c>
      <c r="L4788" s="444">
        <f t="shared" ca="1" si="174"/>
        <v>-157781020084069.5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-157781020084069.5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-657420917016.9563</v>
      </c>
      <c r="L4789" s="444">
        <f t="shared" ca="1" si="174"/>
        <v>-158438441001086.47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-158438441001086.47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-660160170837.86023</v>
      </c>
      <c r="L4790" s="444">
        <f t="shared" ca="1" si="174"/>
        <v>-159098601171924.34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-159098601171924.34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-662910838216.35144</v>
      </c>
      <c r="L4791" s="444">
        <f t="shared" ca="1" si="174"/>
        <v>-159761512010140.69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-159761512010140.69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-665672966708.91956</v>
      </c>
      <c r="L4792" s="444">
        <f t="shared" ca="1" si="174"/>
        <v>-160427184976849.59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-160427184976849.59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-668446604070.20667</v>
      </c>
      <c r="L4793" s="444">
        <f t="shared" ca="1" si="174"/>
        <v>-161095631580919.81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-161095631580919.81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-671231798253.83252</v>
      </c>
      <c r="L4794" s="444">
        <f t="shared" ca="1" si="174"/>
        <v>-161766863379173.66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-161766863379173.66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-674028597413.22351</v>
      </c>
      <c r="L4795" s="444">
        <f t="shared" ca="1" si="174"/>
        <v>-162440891976586.88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-162440891976586.88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-676837049902.44531</v>
      </c>
      <c r="L4796" s="444">
        <f t="shared" ca="1" si="174"/>
        <v>-163117729026489.31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-163117729026489.31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-679657204277.03882</v>
      </c>
      <c r="L4797" s="444">
        <f t="shared" ca="1" si="174"/>
        <v>-163797386230766.34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-163797386230766.34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-682489109294.85974</v>
      </c>
      <c r="L4798" s="444">
        <f t="shared" ca="1" si="174"/>
        <v>-164479875340061.22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-164479875340061.22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-685332813916.92175</v>
      </c>
      <c r="L4799" s="444">
        <f t="shared" ca="1" si="174"/>
        <v>-165165208153978.13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-165165208153978.13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-688188367308.24219</v>
      </c>
      <c r="L4800" s="444">
        <f t="shared" ca="1" si="174"/>
        <v>-165853396521286.38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-165853396521286.38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-691055818838.69324</v>
      </c>
      <c r="L4801" s="444">
        <f t="shared" ca="1" si="174"/>
        <v>-166544452340125.06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-166544452340125.06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-693935218083.85437</v>
      </c>
      <c r="L4802" s="444">
        <f t="shared" ca="1" si="174"/>
        <v>-167238387558208.91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-167238387558208.91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-696826614825.87048</v>
      </c>
      <c r="L4803" s="444">
        <f t="shared" ca="1" si="174"/>
        <v>-167935214173034.78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-167935214173034.78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-699730059054.31152</v>
      </c>
      <c r="L4804" s="444">
        <f t="shared" ca="1" si="174"/>
        <v>-168634944232089.09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-168634944232089.09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-702645600967.03784</v>
      </c>
      <c r="L4805" s="444">
        <f t="shared" ca="1" si="174"/>
        <v>-169337589833056.13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-169337589833056.13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-705573290971.06714</v>
      </c>
      <c r="L4806" s="444">
        <f t="shared" ca="1" si="174"/>
        <v>-170043163124027.19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-170043163124027.19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-708513179683.44666</v>
      </c>
      <c r="L4807" s="444">
        <f t="shared" ca="1" si="174"/>
        <v>-170751676303710.63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-170751676303710.63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-711465317932.12756</v>
      </c>
      <c r="L4808" s="444">
        <f t="shared" ca="1" si="174"/>
        <v>-171463141621642.75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-171463141621642.75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-714429756756.84473</v>
      </c>
      <c r="L4809" s="444">
        <f t="shared" ca="1" si="174"/>
        <v>-172177571378399.59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-172177571378399.59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-717406547409.99829</v>
      </c>
      <c r="L4810" s="444">
        <f t="shared" ca="1" si="174"/>
        <v>-172894977925809.59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-172894977925809.59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-720395741357.53992</v>
      </c>
      <c r="L4811" s="444">
        <f t="shared" ca="1" si="174"/>
        <v>-173615373667167.13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-173615373667167.13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-723397390279.86304</v>
      </c>
      <c r="L4812" s="444">
        <f t="shared" ca="1" si="174"/>
        <v>-174338771057447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-174338771057447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-726411546072.6958</v>
      </c>
      <c r="L4813" s="444">
        <f t="shared" ca="1" si="174"/>
        <v>-175065182603519.69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-175065182603519.69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-729438260847.99866</v>
      </c>
      <c r="L4814" s="444">
        <f t="shared" ca="1" si="174"/>
        <v>-175794620864367.69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-175794620864367.69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-732477586934.86536</v>
      </c>
      <c r="L4815" s="444">
        <f t="shared" ca="1" si="174"/>
        <v>-176527098451302.56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-176527098451302.56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-735529576880.42737</v>
      </c>
      <c r="L4816" s="444">
        <f t="shared" ca="1" si="174"/>
        <v>-177262628028183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-177262628028183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-738594283450.76245</v>
      </c>
      <c r="L4817" s="444">
        <f t="shared" ca="1" si="174"/>
        <v>-178001222311633.75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-178001222311633.75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-741671759631.80725</v>
      </c>
      <c r="L4818" s="444">
        <f t="shared" ca="1" si="174"/>
        <v>-178742894071265.56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-178742894071265.56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-744762058630.27319</v>
      </c>
      <c r="L4819" s="444">
        <f t="shared" ca="1" si="174"/>
        <v>-179487656129895.84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-179487656129895.84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-747865233874.56604</v>
      </c>
      <c r="L4820" s="444">
        <f t="shared" ca="1" si="174"/>
        <v>-180235521363770.41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-180235521363770.41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-750981339015.70996</v>
      </c>
      <c r="L4821" s="444">
        <f t="shared" ca="1" si="174"/>
        <v>-180986502702786.13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-180986502702786.13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-754110427928.27551</v>
      </c>
      <c r="L4822" s="444">
        <f t="shared" ca="1" si="174"/>
        <v>-181740613130714.41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-181740613130714.41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-757252554711.31006</v>
      </c>
      <c r="L4823" s="444">
        <f t="shared" ca="1" si="174"/>
        <v>-182497865685425.72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-182497865685425.72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-760407773689.2738</v>
      </c>
      <c r="L4824" s="444">
        <f t="shared" ca="1" si="174"/>
        <v>-183258273459115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-183258273459115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-763576139412.97913</v>
      </c>
      <c r="L4825" s="444">
        <f t="shared" ca="1" si="174"/>
        <v>-184021849598527.97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-184021849598527.97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-766757706660.5332</v>
      </c>
      <c r="L4826" s="444">
        <f t="shared" ca="1" si="174"/>
        <v>-184788607305188.5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-184788607305188.5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-769952530438.2854</v>
      </c>
      <c r="L4827" s="444">
        <f t="shared" ca="1" si="174"/>
        <v>-185558559835626.78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-185558559835626.78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-773160665981.7782</v>
      </c>
      <c r="L4828" s="444">
        <f t="shared" ca="1" si="174"/>
        <v>-186331720501608.56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-186331720501608.56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-776382168756.70239</v>
      </c>
      <c r="L4829" s="444">
        <f t="shared" ca="1" si="174"/>
        <v>-187108102670365.25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-187108102670365.25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-779617094459.85522</v>
      </c>
      <c r="L4830" s="444">
        <f t="shared" ca="1" si="174"/>
        <v>-187887719764825.09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-187887719764825.09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-782865499020.10449</v>
      </c>
      <c r="L4831" s="444">
        <f t="shared" ca="1" si="174"/>
        <v>-188670585263845.19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-188670585263845.19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-786127438599.35498</v>
      </c>
      <c r="L4832" s="444">
        <f t="shared" ca="1" si="174"/>
        <v>-189456712702444.53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-189456712702444.53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-789402969593.51892</v>
      </c>
      <c r="L4833" s="444">
        <f t="shared" ca="1" si="174"/>
        <v>-190246115672038.06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-190246115672038.06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-792692148633.49194</v>
      </c>
      <c r="L4834" s="444">
        <f t="shared" ca="1" si="174"/>
        <v>-191038807820671.56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-191038807820671.56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-795995032586.13147</v>
      </c>
      <c r="L4835" s="444">
        <f t="shared" ca="1" si="174"/>
        <v>-191834802853257.69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-191834802853257.69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-799311678555.24036</v>
      </c>
      <c r="L4836" s="444">
        <f t="shared" ca="1" si="174"/>
        <v>-192634114531812.94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-192634114531812.94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-802642143882.55396</v>
      </c>
      <c r="L4837" s="444">
        <f t="shared" ca="1" si="174"/>
        <v>-193436756675695.5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-193436756675695.5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-805986486148.7312</v>
      </c>
      <c r="L4838" s="444">
        <f t="shared" ca="1" si="174"/>
        <v>-194242743161844.22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-194242743161844.22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-809344763174.35095</v>
      </c>
      <c r="L4839" s="444">
        <f t="shared" ca="1" si="174"/>
        <v>-195052087925018.56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-195052087925018.56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-812717033020.91064</v>
      </c>
      <c r="L4840" s="444">
        <f t="shared" ca="1" si="174"/>
        <v>-195864804958039.47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-195864804958039.47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-816103353991.83105</v>
      </c>
      <c r="L4841" s="444">
        <f t="shared" ca="1" si="174"/>
        <v>-196680908312031.31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-196680908312031.31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-819503784633.46375</v>
      </c>
      <c r="L4842" s="444">
        <f t="shared" ca="1" si="174"/>
        <v>-197500412096664.78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-197500412096664.78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-822918383736.10327</v>
      </c>
      <c r="L4843" s="444">
        <f t="shared" ca="1" si="174"/>
        <v>-198323330480400.88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-198323330480400.88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-826347210335.00366</v>
      </c>
      <c r="L4844" s="444">
        <f t="shared" ca="1" si="174"/>
        <v>-199149677690735.88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-199149677690735.88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-829790323711.39941</v>
      </c>
      <c r="L4845" s="444">
        <f t="shared" ca="1" si="174"/>
        <v>-199979468014447.28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-199979468014447.28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-833247783393.53027</v>
      </c>
      <c r="L4846" s="444">
        <f t="shared" ca="1" si="174"/>
        <v>-200812715797840.81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-200812715797840.81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-836719649157.67004</v>
      </c>
      <c r="L4847" s="444">
        <f t="shared" ca="1" si="174"/>
        <v>-201649435446998.47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-201649435446998.47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-840205981029.16028</v>
      </c>
      <c r="L4848" s="444">
        <f t="shared" ca="1" si="174"/>
        <v>-202489641428027.63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-202489641428027.63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-843706839283.44849</v>
      </c>
      <c r="L4849" s="444">
        <f t="shared" ca="1" si="174"/>
        <v>-203333348267311.06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-203333348267311.06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-847222284447.12939</v>
      </c>
      <c r="L4850" s="444">
        <f t="shared" ca="1" si="174"/>
        <v>-204180570551758.19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-204180570551758.19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-850752377298.99243</v>
      </c>
      <c r="L4851" s="444">
        <f t="shared" ca="1" si="174"/>
        <v>-205031322929057.19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-205031322929057.19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-854297178871.07166</v>
      </c>
      <c r="L4852" s="444">
        <f t="shared" ca="1" si="174"/>
        <v>-205885620107928.25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-205885620107928.25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-857856750449.70105</v>
      </c>
      <c r="L4853" s="444">
        <f t="shared" ref="L4853:L5107" ca="1" si="179">I4853-J4853+K4853</f>
        <v>-206743476858377.94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-206743476858377.94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-861431153576.57471</v>
      </c>
      <c r="L4854" s="444">
        <f t="shared" ca="1" si="179"/>
        <v>-207604908011954.5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-207604908011954.5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-865020450049.81042</v>
      </c>
      <c r="L4855" s="444">
        <f t="shared" ca="1" si="179"/>
        <v>-208469928462004.31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-208469928462004.31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-868624701925.01794</v>
      </c>
      <c r="L4856" s="444">
        <f t="shared" ca="1" si="179"/>
        <v>-209338553163929.34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-209338553163929.34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-872243971516.37231</v>
      </c>
      <c r="L4857" s="444">
        <f t="shared" ca="1" si="179"/>
        <v>-210210797135445.72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-210210797135445.72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-875878321397.69043</v>
      </c>
      <c r="L4858" s="444">
        <f t="shared" ca="1" si="179"/>
        <v>-211086675456843.41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-211086675456843.41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-879527814403.51416</v>
      </c>
      <c r="L4859" s="444">
        <f t="shared" ca="1" si="179"/>
        <v>-211966203271246.91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-211966203271246.91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-883192513630.19543</v>
      </c>
      <c r="L4860" s="444">
        <f t="shared" ca="1" si="179"/>
        <v>-212849395784877.09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-212849395784877.09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-886872482436.98792</v>
      </c>
      <c r="L4861" s="444">
        <f t="shared" ca="1" si="179"/>
        <v>-213736268267314.09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-213736268267314.09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-890567784447.14209</v>
      </c>
      <c r="L4862" s="444">
        <f t="shared" ca="1" si="179"/>
        <v>-214626836051761.25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-214626836051761.25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-894278483549.00525</v>
      </c>
      <c r="L4863" s="444">
        <f t="shared" ca="1" si="179"/>
        <v>-215521114535310.25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-215521114535310.25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-898004643897.12598</v>
      </c>
      <c r="L4864" s="444">
        <f t="shared" ca="1" si="179"/>
        <v>-216419119179207.38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-216419119179207.38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-901746329913.36401</v>
      </c>
      <c r="L4865" s="444">
        <f t="shared" ca="1" si="179"/>
        <v>-217320865509120.75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-217320865509120.75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-905503606288.00305</v>
      </c>
      <c r="L4866" s="444">
        <f t="shared" ca="1" si="179"/>
        <v>-218226369115408.75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-218226369115408.75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-909276537980.86975</v>
      </c>
      <c r="L4867" s="444">
        <f t="shared" ca="1" si="179"/>
        <v>-219135645653389.63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-219135645653389.63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-913065190222.45679</v>
      </c>
      <c r="L4868" s="444">
        <f t="shared" ca="1" si="179"/>
        <v>-220048710843612.09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-220048710843612.09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-916869628515.05042</v>
      </c>
      <c r="L4869" s="444">
        <f t="shared" ca="1" si="179"/>
        <v>-220965580472127.16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-220965580472127.16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-920689918633.86304</v>
      </c>
      <c r="L4870" s="444">
        <f t="shared" ca="1" si="179"/>
        <v>-221886270390761.03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-221886270390761.03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-924526126628.17078</v>
      </c>
      <c r="L4871" s="444">
        <f t="shared" ca="1" si="179"/>
        <v>-222810796517389.19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-222810796517389.19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-928378318822.45496</v>
      </c>
      <c r="L4872" s="444">
        <f t="shared" ca="1" si="179"/>
        <v>-223739174836211.66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-223739174836211.66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-932246561817.54871</v>
      </c>
      <c r="L4873" s="444">
        <f t="shared" ca="1" si="179"/>
        <v>-224671421398029.22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-224671421398029.22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-936130922491.78857</v>
      </c>
      <c r="L4874" s="444">
        <f t="shared" ca="1" si="179"/>
        <v>-225607552320521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-225607552320521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-940031468002.17078</v>
      </c>
      <c r="L4875" s="444">
        <f t="shared" ca="1" si="179"/>
        <v>-226547583788523.16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-226547583788523.16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-943948265785.51331</v>
      </c>
      <c r="L4876" s="444">
        <f t="shared" ca="1" si="179"/>
        <v>-227491532054308.66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-227491532054308.66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-947881383559.61926</v>
      </c>
      <c r="L4877" s="444">
        <f t="shared" ca="1" si="179"/>
        <v>-228439413437868.28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-228439413437868.28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-951830889324.45117</v>
      </c>
      <c r="L4878" s="444">
        <f t="shared" ca="1" si="179"/>
        <v>-229391244327192.72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-229391244327192.72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-955796851363.30286</v>
      </c>
      <c r="L4879" s="444">
        <f t="shared" ca="1" si="179"/>
        <v>-230347041178556.03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-230347041178556.03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-959779338243.98352</v>
      </c>
      <c r="L4880" s="444">
        <f t="shared" ca="1" si="179"/>
        <v>-231306820516800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-231306820516800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-963778418820</v>
      </c>
      <c r="L4881" s="444">
        <f t="shared" ca="1" si="179"/>
        <v>-232270598935620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-232270598935620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-967794162231.75</v>
      </c>
      <c r="L4882" s="444">
        <f t="shared" ca="1" si="179"/>
        <v>-233238393097851.75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-233238393097851.75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-971826637907.71545</v>
      </c>
      <c r="L4883" s="444">
        <f t="shared" ca="1" si="179"/>
        <v>-234210219735759.47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-234210219735759.47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-975875915565.66443</v>
      </c>
      <c r="L4884" s="444">
        <f t="shared" ca="1" si="179"/>
        <v>-235186095651325.13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-235186095651325.13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-979942065213.85461</v>
      </c>
      <c r="L4885" s="444">
        <f t="shared" ca="1" si="179"/>
        <v>-236166037716538.97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-236166037716538.97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-984025157152.24573</v>
      </c>
      <c r="L4886" s="444">
        <f t="shared" ca="1" si="179"/>
        <v>-237150062873691.22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-237150062873691.22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-988125261973.71326</v>
      </c>
      <c r="L4887" s="444">
        <f t="shared" ca="1" si="179"/>
        <v>-238138188135664.94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-238138188135664.94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-992242450565.27051</v>
      </c>
      <c r="L4888" s="444">
        <f t="shared" ca="1" si="179"/>
        <v>-239130430586230.22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-239130430586230.22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-996376794109.29272</v>
      </c>
      <c r="L4889" s="444">
        <f t="shared" ca="1" si="179"/>
        <v>-240126807380339.5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-240126807380339.5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-1000528364084.7478</v>
      </c>
      <c r="L4890" s="444">
        <f t="shared" ca="1" si="179"/>
        <v>-241127335744424.25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-241127335744424.25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-1004697232268.4344</v>
      </c>
      <c r="L4891" s="444">
        <f t="shared" ca="1" si="179"/>
        <v>-242132032976692.69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-242132032976692.69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-1008883470736.2195</v>
      </c>
      <c r="L4892" s="444">
        <f t="shared" ca="1" si="179"/>
        <v>-243140916447428.91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-243140916447428.91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-1013087151864.2871</v>
      </c>
      <c r="L4893" s="444">
        <f t="shared" ca="1" si="179"/>
        <v>-244154003599293.19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-244154003599293.19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-1017308348330.3883</v>
      </c>
      <c r="L4894" s="444">
        <f t="shared" ca="1" si="179"/>
        <v>-245171311947623.56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-245171311947623.56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-1021547133115.0983</v>
      </c>
      <c r="L4895" s="444">
        <f t="shared" ca="1" si="179"/>
        <v>-246192859080738.66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-246192859080738.66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-1025803579503.0776</v>
      </c>
      <c r="L4896" s="444">
        <f t="shared" ca="1" si="179"/>
        <v>-247218662660241.72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-247218662660241.72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-1030077761084.3405</v>
      </c>
      <c r="L4897" s="444">
        <f t="shared" ca="1" si="179"/>
        <v>-248248740421326.06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-248248740421326.06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-1034369751755.5253</v>
      </c>
      <c r="L4898" s="444">
        <f t="shared" ca="1" si="179"/>
        <v>-249283110173081.59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-249283110173081.59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-1038679625721.1735</v>
      </c>
      <c r="L4899" s="444">
        <f t="shared" ca="1" si="179"/>
        <v>-250321789798802.78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-250321789798802.78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-1043007457495.0115</v>
      </c>
      <c r="L4900" s="444">
        <f t="shared" ca="1" si="179"/>
        <v>-251364797256297.78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-251364797256297.78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-1047353321901.2407</v>
      </c>
      <c r="L4901" s="444">
        <f t="shared" ca="1" si="179"/>
        <v>-252412150578199.03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-252412150578199.03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-1051717294075.8292</v>
      </c>
      <c r="L4902" s="444">
        <f t="shared" ca="1" si="179"/>
        <v>-253463867872274.88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-253463867872274.88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-1056099449467.8119</v>
      </c>
      <c r="L4903" s="444">
        <f t="shared" ca="1" si="179"/>
        <v>-254519967321742.69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-254519967321742.69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-1060499863840.5946</v>
      </c>
      <c r="L4904" s="444">
        <f t="shared" ca="1" si="179"/>
        <v>-255580467185583.28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-255580467185583.28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-1064918613273.2637</v>
      </c>
      <c r="L4905" s="444">
        <f t="shared" ca="1" si="179"/>
        <v>-256645385798856.53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-256645385798856.53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-1069355774161.9021</v>
      </c>
      <c r="L4906" s="444">
        <f t="shared" ca="1" si="179"/>
        <v>-257714741573018.44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-257714741573018.44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-1073811423220.9102</v>
      </c>
      <c r="L4907" s="444">
        <f t="shared" ca="1" si="179"/>
        <v>-258788552996239.34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-258788552996239.34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-1078285637484.3306</v>
      </c>
      <c r="L4908" s="444">
        <f t="shared" ca="1" si="179"/>
        <v>-259866838633723.69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-259866838633723.69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-1082778494307.1819</v>
      </c>
      <c r="L4909" s="444">
        <f t="shared" ca="1" si="179"/>
        <v>-260949617128030.88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-260949617128030.88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-1087290071366.7954</v>
      </c>
      <c r="L4910" s="444">
        <f t="shared" ca="1" si="179"/>
        <v>-262036907199397.66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-262036907199397.66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-1091820446664.157</v>
      </c>
      <c r="L4911" s="444">
        <f t="shared" ca="1" si="179"/>
        <v>-263128727646061.81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-263128727646061.81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-1096369698525.2574</v>
      </c>
      <c r="L4912" s="444">
        <f t="shared" ca="1" si="179"/>
        <v>-264225097344587.06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-264225097344587.06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-1100937905602.446</v>
      </c>
      <c r="L4913" s="444">
        <f t="shared" ca="1" si="179"/>
        <v>-265326035250189.5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-265326035250189.5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-1105525146875.7896</v>
      </c>
      <c r="L4914" s="444">
        <f t="shared" ca="1" si="179"/>
        <v>-266431560397065.28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-266431560397065.28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-1110131501654.4387</v>
      </c>
      <c r="L4915" s="444">
        <f t="shared" ca="1" si="179"/>
        <v>-267541691898719.72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-267541691898719.72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-1114757049577.9988</v>
      </c>
      <c r="L4916" s="444">
        <f t="shared" ca="1" si="179"/>
        <v>-268656448948297.72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-268656448948297.72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-1119401870617.9072</v>
      </c>
      <c r="L4917" s="444">
        <f t="shared" ca="1" si="179"/>
        <v>-269775850818915.63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-269775850818915.63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-1124066045078.8152</v>
      </c>
      <c r="L4918" s="444">
        <f t="shared" ca="1" si="179"/>
        <v>-270899916863994.44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-270899916863994.44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-1128749653599.9768</v>
      </c>
      <c r="L4919" s="444">
        <f t="shared" ca="1" si="179"/>
        <v>-272028666517594.41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-272028666517594.41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-1133452777156.6436</v>
      </c>
      <c r="L4920" s="444">
        <f t="shared" ca="1" si="179"/>
        <v>-273162119294751.06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-273162119294751.06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-1138175497061.4626</v>
      </c>
      <c r="L4921" s="444">
        <f t="shared" ca="1" si="179"/>
        <v>-274300294791812.53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-274300294791812.53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-1142917894965.8857</v>
      </c>
      <c r="L4922" s="444">
        <f t="shared" ca="1" si="179"/>
        <v>-275443212686778.41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-275443212686778.41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-1147680052861.5769</v>
      </c>
      <c r="L4923" s="444">
        <f t="shared" ca="1" si="179"/>
        <v>-276590892739639.97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-276590892739639.97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-1152462053081.8333</v>
      </c>
      <c r="L4924" s="444">
        <f t="shared" ca="1" si="179"/>
        <v>-277743354792721.81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-277743354792721.81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-1157263978303.0073</v>
      </c>
      <c r="L4925" s="444">
        <f t="shared" ca="1" si="179"/>
        <v>-278900618771024.81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-278900618771024.81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-1162085911545.9368</v>
      </c>
      <c r="L4926" s="444">
        <f t="shared" ca="1" si="179"/>
        <v>-280062704682570.75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-280062704682570.75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-1166927936177.3782</v>
      </c>
      <c r="L4927" s="444">
        <f t="shared" ca="1" si="179"/>
        <v>-281229632618748.13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-281229632618748.13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-1171790135911.4507</v>
      </c>
      <c r="L4928" s="444">
        <f t="shared" ca="1" si="179"/>
        <v>-282401422754659.56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-282401422754659.56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-1176672594811.0815</v>
      </c>
      <c r="L4929" s="444">
        <f t="shared" ca="1" si="179"/>
        <v>-283578095349470.63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-283578095349470.63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-1181575397289.4609</v>
      </c>
      <c r="L4930" s="444">
        <f t="shared" ca="1" si="179"/>
        <v>-284759670746760.06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-284759670746760.06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-1186498628111.5002</v>
      </c>
      <c r="L4931" s="444">
        <f t="shared" ca="1" si="179"/>
        <v>-285946169374871.56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-285946169374871.56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-1191442372395.2981</v>
      </c>
      <c r="L4932" s="444">
        <f t="shared" ca="1" si="179"/>
        <v>-287137611747266.88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-287137611747266.88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-1196406715613.6121</v>
      </c>
      <c r="L4933" s="444">
        <f t="shared" ca="1" si="179"/>
        <v>-288334018462880.5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-288334018462880.5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-1201391743595.3354</v>
      </c>
      <c r="L4934" s="444">
        <f t="shared" ca="1" si="179"/>
        <v>-289535410206475.81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-289535410206475.81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-1206397542526.9824</v>
      </c>
      <c r="L4935" s="444">
        <f t="shared" ca="1" si="179"/>
        <v>-290741807749002.81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-290741807749002.81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-1211424198954.1785</v>
      </c>
      <c r="L4936" s="444">
        <f t="shared" ca="1" si="179"/>
        <v>-291953231947957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-291953231947957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-1216471799783.1541</v>
      </c>
      <c r="L4937" s="444">
        <f t="shared" ca="1" si="179"/>
        <v>-293169703747740.13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-293169703747740.13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-1221540432282.2505</v>
      </c>
      <c r="L4938" s="444">
        <f t="shared" ca="1" si="179"/>
        <v>-294391244180022.38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-294391244180022.38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-1226630184083.4265</v>
      </c>
      <c r="L4939" s="444">
        <f t="shared" ca="1" si="179"/>
        <v>-295617874364105.81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-295617874364105.81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-1231741143183.7742</v>
      </c>
      <c r="L4940" s="444">
        <f t="shared" ca="1" si="179"/>
        <v>-296849615507289.56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-296849615507289.56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-1236873397947.0398</v>
      </c>
      <c r="L4941" s="444">
        <f t="shared" ca="1" si="179"/>
        <v>-298086488905236.63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-298086488905236.63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-1242027037105.1526</v>
      </c>
      <c r="L4942" s="444">
        <f t="shared" ca="1" si="179"/>
        <v>-299328515942341.75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-299328515942341.75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-1247202149759.7573</v>
      </c>
      <c r="L4943" s="444">
        <f t="shared" ca="1" si="179"/>
        <v>-300575718092101.5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-300575718092101.5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-1252398825383.7563</v>
      </c>
      <c r="L4944" s="444">
        <f t="shared" ca="1" si="179"/>
        <v>-301828116917485.25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-301828116917485.25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-1257617153822.8552</v>
      </c>
      <c r="L4945" s="444">
        <f t="shared" ca="1" si="179"/>
        <v>-303085734071308.13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-303085734071308.13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-1262857225297.1172</v>
      </c>
      <c r="L4946" s="444">
        <f t="shared" ca="1" si="179"/>
        <v>-304348591296605.25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-304348591296605.25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-1268119130402.522</v>
      </c>
      <c r="L4947" s="444">
        <f t="shared" ca="1" si="179"/>
        <v>-305616710427007.75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-305616710427007.75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-1273402960112.5322</v>
      </c>
      <c r="L4948" s="444">
        <f t="shared" ca="1" si="179"/>
        <v>-306890113387120.31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-306890113387120.31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-1278708805779.668</v>
      </c>
      <c r="L4949" s="444">
        <f t="shared" ca="1" si="179"/>
        <v>-308168822192900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-308168822192900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-1284036759137.0833</v>
      </c>
      <c r="L4950" s="444">
        <f t="shared" ca="1" si="179"/>
        <v>-309452858952037.06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-309452858952037.06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-1289386912300.1543</v>
      </c>
      <c r="L4951" s="444">
        <f t="shared" ca="1" si="179"/>
        <v>-310742245864337.19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-310742245864337.19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-1294759357768.0715</v>
      </c>
      <c r="L4952" s="444">
        <f t="shared" ca="1" si="179"/>
        <v>-312037005222105.25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-312037005222105.25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-1300154188425.4385</v>
      </c>
      <c r="L4953" s="444">
        <f t="shared" ca="1" si="179"/>
        <v>-313337159410530.69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-313337159410530.69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-1305571497543.8779</v>
      </c>
      <c r="L4954" s="444">
        <f t="shared" ca="1" si="179"/>
        <v>-314642730908074.56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-314642730908074.56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-1311011378783.644</v>
      </c>
      <c r="L4955" s="444">
        <f t="shared" ca="1" si="179"/>
        <v>-315953742286858.19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-315953742286858.19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-1316473926195.2424</v>
      </c>
      <c r="L4956" s="444">
        <f t="shared" ca="1" si="179"/>
        <v>-317270216213053.44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-317270216213053.44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-1321959234221.0559</v>
      </c>
      <c r="L4957" s="444">
        <f t="shared" ca="1" si="179"/>
        <v>-318592175447274.5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-318592175447274.5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-1327467397696.9771</v>
      </c>
      <c r="L4958" s="444">
        <f t="shared" ca="1" si="179"/>
        <v>-319919642844971.5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-319919642844971.5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-1332998511854.0479</v>
      </c>
      <c r="L4959" s="444">
        <f t="shared" ca="1" si="179"/>
        <v>-321252641356825.56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-321252641356825.56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-1338552672320.1064</v>
      </c>
      <c r="L4960" s="444">
        <f t="shared" ca="1" si="179"/>
        <v>-322591194029145.69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-322591194029145.69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-1344129975121.4404</v>
      </c>
      <c r="L4961" s="444">
        <f t="shared" ca="1" si="179"/>
        <v>-323935324004267.13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-323935324004267.13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-1349730516684.4463</v>
      </c>
      <c r="L4962" s="444">
        <f t="shared" ca="1" si="179"/>
        <v>-325285054520951.56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-325285054520951.56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-1355354393837.2981</v>
      </c>
      <c r="L4963" s="444">
        <f t="shared" ca="1" si="179"/>
        <v>-326640408914788.88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-326640408914788.88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-1361001703811.6204</v>
      </c>
      <c r="L4964" s="444">
        <f t="shared" ca="1" si="179"/>
        <v>-328001410618600.5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-328001410618600.5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-1366672544244.1687</v>
      </c>
      <c r="L4965" s="444">
        <f t="shared" ca="1" si="179"/>
        <v>-329368083162844.69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-329368083162844.69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-1372367013178.5195</v>
      </c>
      <c r="L4966" s="444">
        <f t="shared" ca="1" si="179"/>
        <v>-330740450176023.19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-330740450176023.19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-1378085209066.7632</v>
      </c>
      <c r="L4967" s="444">
        <f t="shared" ca="1" si="179"/>
        <v>-332118535385089.94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-332118535385089.94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-1383827230771.208</v>
      </c>
      <c r="L4968" s="444">
        <f t="shared" ca="1" si="179"/>
        <v>-333502362615861.13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-333502362615861.13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-1389593177566.0879</v>
      </c>
      <c r="L4969" s="444">
        <f t="shared" ca="1" si="179"/>
        <v>-334891955793427.19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-334891955793427.19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-1395383149139.28</v>
      </c>
      <c r="L4970" s="444">
        <f t="shared" ca="1" si="179"/>
        <v>-336287338942566.44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-336287338942566.44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-1401197245594.0269</v>
      </c>
      <c r="L4971" s="444">
        <f t="shared" ca="1" si="179"/>
        <v>-337688536188160.44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-337688536188160.44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-1407035567450.6685</v>
      </c>
      <c r="L4972" s="444">
        <f t="shared" ca="1" si="179"/>
        <v>-339095571755611.13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-339095571755611.13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-1412898215648.3796</v>
      </c>
      <c r="L4973" s="444">
        <f t="shared" ca="1" si="179"/>
        <v>-340508469971259.5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-340508469971259.5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-1418785291546.9146</v>
      </c>
      <c r="L4974" s="444">
        <f t="shared" ca="1" si="179"/>
        <v>-341927255262806.44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-341927255262806.44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-1424696896928.3601</v>
      </c>
      <c r="L4975" s="444">
        <f t="shared" ca="1" si="179"/>
        <v>-343351952159734.81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-343351952159734.81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-1430633133998.895</v>
      </c>
      <c r="L4976" s="444">
        <f t="shared" ca="1" si="179"/>
        <v>-344782585293733.69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-344782585293733.69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-1436594105390.5571</v>
      </c>
      <c r="L4977" s="444">
        <f t="shared" ca="1" si="179"/>
        <v>-346219179399124.25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-346219179399124.25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-1442579914163.0176</v>
      </c>
      <c r="L4978" s="444">
        <f t="shared" ca="1" si="179"/>
        <v>-347661759313287.25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-347661759313287.25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-1448590663805.3635</v>
      </c>
      <c r="L4979" s="444">
        <f t="shared" ca="1" si="179"/>
        <v>-349110349977092.63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-349110349977092.63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-1454626458237.886</v>
      </c>
      <c r="L4980" s="444">
        <f t="shared" ca="1" si="179"/>
        <v>-350564976435330.5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-350564976435330.5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-1460687401813.877</v>
      </c>
      <c r="L4981" s="444">
        <f t="shared" ca="1" si="179"/>
        <v>-352025663837144.38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-352025663837144.38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-1466773599321.4348</v>
      </c>
      <c r="L4982" s="444">
        <f t="shared" ca="1" si="179"/>
        <v>-353492437436465.81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-353492437436465.81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-1472885155985.2742</v>
      </c>
      <c r="L4983" s="444">
        <f t="shared" ca="1" si="179"/>
        <v>-354965322592451.06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-354965322592451.06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-1479022177468.5461</v>
      </c>
      <c r="L4984" s="444">
        <f t="shared" ca="1" si="179"/>
        <v>-356444344769919.63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-356444344769919.63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-1485184769874.665</v>
      </c>
      <c r="L4985" s="444">
        <f t="shared" ca="1" si="179"/>
        <v>-357929529539794.31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-357929529539794.31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-1491373039749.1431</v>
      </c>
      <c r="L4986" s="444">
        <f t="shared" ca="1" si="179"/>
        <v>-359420902579543.44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-359420902579543.44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-1497587094081.4309</v>
      </c>
      <c r="L4987" s="444">
        <f t="shared" ca="1" si="179"/>
        <v>-360918489673624.88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-360918489673624.88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-1503827040306.7703</v>
      </c>
      <c r="L4988" s="444">
        <f t="shared" ca="1" si="179"/>
        <v>-362422316713931.63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-362422316713931.63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-1510092986308.0483</v>
      </c>
      <c r="L4989" s="444">
        <f t="shared" ca="1" si="179"/>
        <v>-363932409700239.69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-363932409700239.69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-1516385040417.6653</v>
      </c>
      <c r="L4990" s="444">
        <f t="shared" ca="1" si="179"/>
        <v>-365448794740657.38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-365448794740657.38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-1522703311419.4058</v>
      </c>
      <c r="L4991" s="444">
        <f t="shared" ca="1" si="179"/>
        <v>-366971498052076.75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-366971498052076.75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-1529047908550.3198</v>
      </c>
      <c r="L4992" s="444">
        <f t="shared" ca="1" si="179"/>
        <v>-368500545960627.06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-368500545960627.06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-1535418941502.6128</v>
      </c>
      <c r="L4993" s="444">
        <f t="shared" ca="1" si="179"/>
        <v>-370035964902129.69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-370035964902129.69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-1541816520425.5403</v>
      </c>
      <c r="L4994" s="444">
        <f t="shared" ca="1" si="179"/>
        <v>-371577781422555.25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-371577781422555.25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-1548240755927.3135</v>
      </c>
      <c r="L4995" s="444">
        <f t="shared" ca="1" si="179"/>
        <v>-373126022178482.56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-373126022178482.56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-1554691759077.0107</v>
      </c>
      <c r="L4996" s="444">
        <f t="shared" ca="1" si="179"/>
        <v>-374680713937559.56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-374680713937559.56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-1561169641406.498</v>
      </c>
      <c r="L4997" s="444">
        <f t="shared" ca="1" si="179"/>
        <v>-376241883578966.06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-376241883578966.06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-1567674514912.3586</v>
      </c>
      <c r="L4998" s="444">
        <f t="shared" ca="1" si="179"/>
        <v>-377809558093878.44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-377809558093878.44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-1574206492057.8269</v>
      </c>
      <c r="L4999" s="444">
        <f t="shared" ca="1" si="179"/>
        <v>-379383764585936.25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-379383764585936.25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-1580765685774.7344</v>
      </c>
      <c r="L5000" s="444">
        <f t="shared" ca="1" si="179"/>
        <v>-380964530271711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-380964530271711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-1587352209465.4624</v>
      </c>
      <c r="L5001" s="444">
        <f t="shared" ca="1" si="179"/>
        <v>-382551882481176.44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-382551882481176.44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-1593966177004.9019</v>
      </c>
      <c r="L5002" s="444">
        <f t="shared" ca="1" si="179"/>
        <v>-384145848658181.31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-384145848658181.31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-1600607702742.4221</v>
      </c>
      <c r="L5003" s="444">
        <f t="shared" ca="1" si="179"/>
        <v>-385746456360923.75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-385746456360923.75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-1607276901503.8489</v>
      </c>
      <c r="L5004" s="444">
        <f t="shared" ca="1" si="179"/>
        <v>-387353733262427.63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-387353733262427.63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-1613973888593.4485</v>
      </c>
      <c r="L5005" s="444">
        <f t="shared" ca="1" si="179"/>
        <v>-388967707151021.06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-388967707151021.06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-1620698779795.9211</v>
      </c>
      <c r="L5006" s="444">
        <f t="shared" ca="1" si="179"/>
        <v>-390588405930817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-390588405930817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-1627451691378.4041</v>
      </c>
      <c r="L5007" s="444">
        <f t="shared" ca="1" si="179"/>
        <v>-392215857622195.38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-392215857622195.38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-1634232740092.4807</v>
      </c>
      <c r="L5008" s="444">
        <f t="shared" ca="1" si="179"/>
        <v>-393850090362287.88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-393850090362287.88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-1641042043176.1995</v>
      </c>
      <c r="L5009" s="444">
        <f t="shared" ca="1" si="179"/>
        <v>-395491132405464.06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-395491132405464.06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-1647879718356.1003</v>
      </c>
      <c r="L5010" s="444">
        <f t="shared" ca="1" si="179"/>
        <v>-397139012123820.19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-397139012123820.19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-1654745883849.2507</v>
      </c>
      <c r="L5011" s="444">
        <f t="shared" ca="1" si="179"/>
        <v>-398793758007669.44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-398793758007669.44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-1661640658365.2893</v>
      </c>
      <c r="L5012" s="444">
        <f t="shared" ca="1" si="179"/>
        <v>-400455398666034.75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-400455398666034.75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-1668564161108.478</v>
      </c>
      <c r="L5013" s="444">
        <f t="shared" ca="1" si="179"/>
        <v>-402123962827143.25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-402123962827143.25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-1675516511779.7634</v>
      </c>
      <c r="L5014" s="444">
        <f t="shared" ca="1" si="179"/>
        <v>-403799479338923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-403799479338923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-1682497830578.8457</v>
      </c>
      <c r="L5015" s="444">
        <f t="shared" ca="1" si="179"/>
        <v>-405481977169501.88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-405481977169501.88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-1689508238206.2578</v>
      </c>
      <c r="L5016" s="444">
        <f t="shared" ca="1" si="179"/>
        <v>-407171485407708.13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-407171485407708.13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-1696547855865.4504</v>
      </c>
      <c r="L5017" s="444">
        <f t="shared" ca="1" si="179"/>
        <v>-408868033263573.56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-408868033263573.56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-1703616805264.8899</v>
      </c>
      <c r="L5018" s="444">
        <f t="shared" ca="1" si="179"/>
        <v>-410571650068838.44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-410571650068838.44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-1710715208620.1602</v>
      </c>
      <c r="L5019" s="444">
        <f t="shared" ca="1" si="179"/>
        <v>-412282365277458.63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-412282365277458.63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-1717843188656.0776</v>
      </c>
      <c r="L5020" s="444">
        <f t="shared" ca="1" si="179"/>
        <v>-414000208466114.69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-414000208466114.69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-1725000868608.8113</v>
      </c>
      <c r="L5021" s="444">
        <f t="shared" ca="1" si="179"/>
        <v>-415725209334723.5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-415725209334723.5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-1732188372228.0146</v>
      </c>
      <c r="L5022" s="444">
        <f t="shared" ca="1" si="179"/>
        <v>-417457397706951.5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-417457397706951.5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-1739405823778.9646</v>
      </c>
      <c r="L5023" s="444">
        <f t="shared" ca="1" si="179"/>
        <v>-419196803530730.44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-419196803530730.44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-1746653348044.7102</v>
      </c>
      <c r="L5024" s="444">
        <f t="shared" ca="1" si="179"/>
        <v>-420943456878775.13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-420943456878775.13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-1753931070328.2297</v>
      </c>
      <c r="L5025" s="444">
        <f t="shared" ca="1" si="179"/>
        <v>-422697387949103.38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-422697387949103.38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-1761239116454.5974</v>
      </c>
      <c r="L5026" s="444">
        <f t="shared" ca="1" si="179"/>
        <v>-424458627065558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-424458627065558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-1768577612773.1582</v>
      </c>
      <c r="L5027" s="444">
        <f t="shared" ca="1" si="179"/>
        <v>-426227204678331.19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-426227204678331.19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-1775946686159.7131</v>
      </c>
      <c r="L5028" s="444">
        <f t="shared" ca="1" si="179"/>
        <v>-428003151364490.88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-428003151364490.88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-1783346464018.7119</v>
      </c>
      <c r="L5029" s="444">
        <f t="shared" ca="1" si="179"/>
        <v>-429786497828509.56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-429786497828509.56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-1790777074285.4565</v>
      </c>
      <c r="L5030" s="444">
        <f t="shared" ca="1" si="179"/>
        <v>-431577274902795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-431577274902795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-1798238645428.3125</v>
      </c>
      <c r="L5031" s="444">
        <f t="shared" ca="1" si="179"/>
        <v>-433375513548223.31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-433375513548223.31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-1805731306450.9304</v>
      </c>
      <c r="L5032" s="444">
        <f t="shared" ca="1" si="179"/>
        <v>-435181244854674.25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-435181244854674.25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-1813255186894.4761</v>
      </c>
      <c r="L5033" s="444">
        <f t="shared" ca="1" si="179"/>
        <v>-436994500041568.75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-436994500041568.75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-1820810416839.8699</v>
      </c>
      <c r="L5034" s="444">
        <f t="shared" ca="1" si="179"/>
        <v>-438815310458408.63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-438815310458408.63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-1828397126910.0359</v>
      </c>
      <c r="L5035" s="444">
        <f t="shared" ca="1" si="179"/>
        <v>-440643707585318.69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-440643707585318.69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-1836015448272.1614</v>
      </c>
      <c r="L5036" s="444">
        <f t="shared" ca="1" si="179"/>
        <v>-442479723033590.88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-442479723033590.88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-1843665512639.9619</v>
      </c>
      <c r="L5037" s="444">
        <f t="shared" ca="1" si="179"/>
        <v>-444323388546230.81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-444323388546230.81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-1851347452275.9617</v>
      </c>
      <c r="L5038" s="444">
        <f t="shared" ca="1" si="179"/>
        <v>-446174735998506.75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-446174735998506.75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-1859061399993.7783</v>
      </c>
      <c r="L5039" s="444">
        <f t="shared" ca="1" si="179"/>
        <v>-448033797398500.5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-448033797398500.5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-1866807489160.4185</v>
      </c>
      <c r="L5040" s="444">
        <f t="shared" ca="1" si="179"/>
        <v>-449900604887660.94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-449900604887660.94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-1874585853698.5874</v>
      </c>
      <c r="L5041" s="444">
        <f t="shared" ca="1" si="179"/>
        <v>-451775190741359.5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-451775190741359.5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-1882396628088.998</v>
      </c>
      <c r="L5042" s="444">
        <f t="shared" ca="1" si="179"/>
        <v>-453657587369448.5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-453657587369448.5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-1890239947372.7021</v>
      </c>
      <c r="L5043" s="444">
        <f t="shared" ca="1" si="179"/>
        <v>-455547827316821.19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-455547827316821.19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-1898115947153.4219</v>
      </c>
      <c r="L5044" s="444">
        <f t="shared" ca="1" si="179"/>
        <v>-457445943263974.63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-457445943263974.63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-1906024763599.8943</v>
      </c>
      <c r="L5045" s="444">
        <f t="shared" ca="1" si="179"/>
        <v>-459351968027574.5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-459351968027574.5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-1913966533448.2271</v>
      </c>
      <c r="L5046" s="444">
        <f t="shared" ca="1" si="179"/>
        <v>-461265934561022.75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-461265934561022.75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-1921941394004.2615</v>
      </c>
      <c r="L5047" s="444">
        <f t="shared" ca="1" si="179"/>
        <v>-463187875955027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-463187875955027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-1929949483145.9456</v>
      </c>
      <c r="L5048" s="444">
        <f t="shared" ca="1" si="179"/>
        <v>-465117825438172.94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-465117825438172.94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-1937990939325.7205</v>
      </c>
      <c r="L5049" s="444">
        <f t="shared" ca="1" si="179"/>
        <v>-467055816377498.69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-467055816377498.69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-1946065901572.9111</v>
      </c>
      <c r="L5050" s="444">
        <f t="shared" ca="1" si="179"/>
        <v>-469001882279071.63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-469001882279071.63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-1954174509496.1316</v>
      </c>
      <c r="L5051" s="444">
        <f t="shared" ca="1" si="179"/>
        <v>-470956056788567.75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-470956056788567.75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-1962316903285.6992</v>
      </c>
      <c r="L5052" s="444">
        <f t="shared" ca="1" si="179"/>
        <v>-472918373691853.44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-472918373691853.44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-1970493223716.0559</v>
      </c>
      <c r="L5053" s="444">
        <f t="shared" ca="1" si="179"/>
        <v>-474888866915569.5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-474888866915569.5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-1978703612148.2063</v>
      </c>
      <c r="L5054" s="444">
        <f t="shared" ca="1" si="179"/>
        <v>-476867570527717.69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-476867570527717.69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-1986948210532.157</v>
      </c>
      <c r="L5055" s="444">
        <f t="shared" ca="1" si="179"/>
        <v>-478854518738249.88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-478854518738249.88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-1995227161409.3745</v>
      </c>
      <c r="L5056" s="444">
        <f t="shared" ca="1" si="179"/>
        <v>-480849745899659.25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-480849745899659.25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-2003540607915.2468</v>
      </c>
      <c r="L5057" s="444">
        <f t="shared" ca="1" si="179"/>
        <v>-482853286507574.5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-482853286507574.5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-2011888693781.5603</v>
      </c>
      <c r="L5058" s="444">
        <f t="shared" ca="1" si="179"/>
        <v>-484865175201356.06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-484865175201356.06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-2020271563338.9839</v>
      </c>
      <c r="L5059" s="444">
        <f t="shared" ca="1" si="179"/>
        <v>-486885446764695.06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-486885446764695.06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-2028689361519.5627</v>
      </c>
      <c r="L5060" s="444">
        <f t="shared" ca="1" si="179"/>
        <v>-488914136126214.63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-488914136126214.63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-2037142233859.2275</v>
      </c>
      <c r="L5061" s="444">
        <f t="shared" ca="1" si="179"/>
        <v>-490951278360073.88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-490951278360073.88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-2045630326500.3081</v>
      </c>
      <c r="L5062" s="444">
        <f t="shared" ca="1" si="179"/>
        <v>-492996908686574.19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-492996908686574.19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-2054153786194.0591</v>
      </c>
      <c r="L5063" s="444">
        <f t="shared" ca="1" si="179"/>
        <v>-495051062472768.25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-495051062472768.25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-2062712760303.2007</v>
      </c>
      <c r="L5064" s="444">
        <f t="shared" ca="1" si="179"/>
        <v>-497113775233071.44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-497113775233071.44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-2071307396804.4646</v>
      </c>
      <c r="L5065" s="444">
        <f t="shared" ca="1" si="179"/>
        <v>-499185082629875.88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-499185082629875.88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-2079937844291.1494</v>
      </c>
      <c r="L5066" s="444">
        <f t="shared" ca="1" si="179"/>
        <v>-501265020474167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-501265020474167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-2088604251975.696</v>
      </c>
      <c r="L5067" s="444">
        <f t="shared" ca="1" si="179"/>
        <v>-503353624726142.69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-503353624726142.69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-2097306769692.261</v>
      </c>
      <c r="L5068" s="444">
        <f t="shared" ca="1" si="179"/>
        <v>-505450931495834.94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-505450931495834.94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-2106045547899.312</v>
      </c>
      <c r="L5069" s="444">
        <f t="shared" ca="1" si="179"/>
        <v>-507556977043734.25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-507556977043734.25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-2114820737682.2261</v>
      </c>
      <c r="L5070" s="444">
        <f t="shared" ca="1" si="179"/>
        <v>-509671797781416.5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-509671797781416.5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-2123632490755.9021</v>
      </c>
      <c r="L5071" s="444">
        <f t="shared" ca="1" si="179"/>
        <v>-511795430272172.38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-511795430272172.38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-2132480959467.3845</v>
      </c>
      <c r="L5072" s="444">
        <f t="shared" ca="1" si="179"/>
        <v>-513927911231639.75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-513927911231639.75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-2141366296798.499</v>
      </c>
      <c r="L5073" s="444">
        <f t="shared" ca="1" si="179"/>
        <v>-516069277528438.25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-516069277528438.25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-2150288656368.4927</v>
      </c>
      <c r="L5074" s="444">
        <f t="shared" ca="1" si="179"/>
        <v>-518219566184806.75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-518219566184806.75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-2159248192436.6951</v>
      </c>
      <c r="L5075" s="444">
        <f t="shared" ca="1" si="179"/>
        <v>-520378814377243.44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-520378814377243.44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-2168245059905.1809</v>
      </c>
      <c r="L5076" s="444">
        <f t="shared" ca="1" si="179"/>
        <v>-522547059437148.63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-522547059437148.63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-2177279414321.4526</v>
      </c>
      <c r="L5077" s="444">
        <f t="shared" ca="1" si="179"/>
        <v>-524724338851470.06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-524724338851470.06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-2186351411881.125</v>
      </c>
      <c r="L5078" s="444">
        <f t="shared" ca="1" si="179"/>
        <v>-526910690263351.19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-526910690263351.19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-2195461209430.6299</v>
      </c>
      <c r="L5079" s="444">
        <f t="shared" ca="1" si="179"/>
        <v>-529106151472781.81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-529106151472781.81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-2204608964469.9243</v>
      </c>
      <c r="L5080" s="444">
        <f t="shared" ca="1" si="179"/>
        <v>-531310760437251.75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-531310760437251.75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-2213794835155.2158</v>
      </c>
      <c r="L5081" s="444">
        <f t="shared" ca="1" si="179"/>
        <v>-533524555272406.94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-533524555272406.94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-2223018980301.6953</v>
      </c>
      <c r="L5082" s="444">
        <f t="shared" ca="1" si="179"/>
        <v>-535747574252708.63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-535747574252708.63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-2232281559386.2856</v>
      </c>
      <c r="L5083" s="444">
        <f t="shared" ca="1" si="179"/>
        <v>-537979855812094.94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-537979855812094.94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-2241582732550.3955</v>
      </c>
      <c r="L5084" s="444">
        <f t="shared" ca="1" si="179"/>
        <v>-540221438544645.31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-540221438544645.31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-2250922660602.689</v>
      </c>
      <c r="L5085" s="444">
        <f t="shared" ca="1" si="179"/>
        <v>-542472361205248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-542472361205248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-2260301505021.8667</v>
      </c>
      <c r="L5086" s="444">
        <f t="shared" ca="1" si="179"/>
        <v>-544732662710269.88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-544732662710269.88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-2269719427959.458</v>
      </c>
      <c r="L5087" s="444">
        <f t="shared" ca="1" si="179"/>
        <v>-547002382138229.31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-547002382138229.31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-2279176592242.6221</v>
      </c>
      <c r="L5088" s="444">
        <f t="shared" ca="1" si="179"/>
        <v>-549281558730471.94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-549281558730471.94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-2288673161376.9663</v>
      </c>
      <c r="L5089" s="444">
        <f t="shared" ca="1" si="179"/>
        <v>-551570231891848.88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-551570231891848.88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-2298209299549.3701</v>
      </c>
      <c r="L5090" s="444">
        <f t="shared" ca="1" si="179"/>
        <v>-553868441191398.25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-553868441191398.25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-2307785171630.8257</v>
      </c>
      <c r="L5091" s="444">
        <f t="shared" ca="1" si="179"/>
        <v>-556176226363029.06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-556176226363029.06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-2317400943179.2876</v>
      </c>
      <c r="L5092" s="444">
        <f t="shared" ca="1" si="179"/>
        <v>-558493627306208.38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-558493627306208.38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-2327056780442.5347</v>
      </c>
      <c r="L5093" s="444">
        <f t="shared" ca="1" si="179"/>
        <v>-560820684086650.94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-560820684086650.94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-2336752850361.0454</v>
      </c>
      <c r="L5094" s="444">
        <f t="shared" ca="1" si="179"/>
        <v>-563157436937012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-563157436937012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-2346489320570.8833</v>
      </c>
      <c r="L5095" s="444">
        <f t="shared" ca="1" si="179"/>
        <v>-565503926257582.88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-565503926257582.88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-2356266359406.5952</v>
      </c>
      <c r="L5096" s="444">
        <f t="shared" ca="1" si="179"/>
        <v>-567860192616989.5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-567860192616989.5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-2366084135904.123</v>
      </c>
      <c r="L5097" s="444">
        <f t="shared" ca="1" si="179"/>
        <v>-570226276752893.63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-570226276752893.63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-2375942819803.7236</v>
      </c>
      <c r="L5098" s="444">
        <f t="shared" ca="1" si="179"/>
        <v>-572602219572697.38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-572602219572697.38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-2385842581552.9058</v>
      </c>
      <c r="L5099" s="444">
        <f t="shared" ca="1" si="179"/>
        <v>-574988062154250.25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-574988062154250.25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-2395783592309.376</v>
      </c>
      <c r="L5100" s="444">
        <f t="shared" ca="1" si="179"/>
        <v>-577383845746559.63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-577383845746559.63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-2405766023943.9985</v>
      </c>
      <c r="L5101" s="444">
        <f t="shared" ca="1" si="179"/>
        <v>-579789611770503.63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-579789611770503.63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-2415790049043.7651</v>
      </c>
      <c r="L5102" s="444">
        <f t="shared" ca="1" si="179"/>
        <v>-582205401819547.38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-582205401819547.38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-2425855840914.7808</v>
      </c>
      <c r="L5103" s="444">
        <f t="shared" ca="1" si="179"/>
        <v>-584631257660462.13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-584631257660462.13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-2435963573585.2588</v>
      </c>
      <c r="L5104" s="444">
        <f t="shared" ca="1" si="179"/>
        <v>-587067221234047.38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-587067221234047.38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-2446113421808.5308</v>
      </c>
      <c r="L5105" s="444">
        <f t="shared" ca="1" si="179"/>
        <v>-589513334655855.88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-589513334655855.88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-2456305561066.0659</v>
      </c>
      <c r="L5106" s="444">
        <f t="shared" ca="1" si="179"/>
        <v>-591969640216922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-591969640216922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-2466540167570.5083</v>
      </c>
      <c r="L5107" s="444">
        <f t="shared" ca="1" si="179"/>
        <v>-594436180384492.5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-594436180384492.5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-2476817418268.7188</v>
      </c>
      <c r="L5108" s="444">
        <f t="shared" ref="L5108:L5362" ca="1" si="184">I5108-J5108+K5108</f>
        <v>-596912997802761.25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-596912997802761.25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-2487137490844.8384</v>
      </c>
      <c r="L5109" s="444">
        <f t="shared" ca="1" si="184"/>
        <v>-599400135293606.13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-599400135293606.13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-2497500563723.3589</v>
      </c>
      <c r="L5110" s="444">
        <f t="shared" ca="1" si="184"/>
        <v>-601897635857329.5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-601897635857329.5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-2507906816072.2061</v>
      </c>
      <c r="L5111" s="444">
        <f t="shared" ca="1" si="184"/>
        <v>-604405542673401.75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-604405542673401.75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-2518356427805.8408</v>
      </c>
      <c r="L5112" s="444">
        <f t="shared" ca="1" si="184"/>
        <v>-606923899101207.63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-606923899101207.63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-2528849579588.3652</v>
      </c>
      <c r="L5113" s="444">
        <f t="shared" ca="1" si="184"/>
        <v>-609452748680796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-609452748680796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-2539386452836.6499</v>
      </c>
      <c r="L5114" s="444">
        <f t="shared" ca="1" si="184"/>
        <v>-611992135133632.63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-611992135133632.63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-2549967229723.4692</v>
      </c>
      <c r="L5115" s="444">
        <f t="shared" ca="1" si="184"/>
        <v>-614542102363356.13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-614542102363356.13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-2560592093180.6504</v>
      </c>
      <c r="L5116" s="444">
        <f t="shared" ca="1" si="184"/>
        <v>-617102694456536.75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-617102694456536.75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-2571261226902.2363</v>
      </c>
      <c r="L5117" s="444">
        <f t="shared" ca="1" si="184"/>
        <v>-619673955683439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-619673955683439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-2581974815347.6626</v>
      </c>
      <c r="L5118" s="444">
        <f t="shared" ca="1" si="184"/>
        <v>-622255930498786.63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-622255930498786.63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-2592733043744.9443</v>
      </c>
      <c r="L5119" s="444">
        <f t="shared" ca="1" si="184"/>
        <v>-624848663542531.63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-624848663542531.63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-2603536098093.8818</v>
      </c>
      <c r="L5120" s="444">
        <f t="shared" ca="1" si="184"/>
        <v>-627452199640625.5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-627452199640625.5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-2614384165169.2729</v>
      </c>
      <c r="L5121" s="444">
        <f t="shared" ca="1" si="184"/>
        <v>-630066583805794.75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-630066583805794.75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-2625277432524.1445</v>
      </c>
      <c r="L5122" s="444">
        <f t="shared" ca="1" si="184"/>
        <v>-632691861238318.88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-632691861238318.88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-2636216088492.9951</v>
      </c>
      <c r="L5123" s="444">
        <f t="shared" ca="1" si="184"/>
        <v>-635328077326811.88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-635328077326811.88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-2647200322195.0493</v>
      </c>
      <c r="L5124" s="444">
        <f t="shared" ca="1" si="184"/>
        <v>-637975277649006.88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-637975277649006.88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-2658230323537.5288</v>
      </c>
      <c r="L5125" s="444">
        <f t="shared" ca="1" si="184"/>
        <v>-640633507972544.38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-640633507972544.38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-2669306283218.9351</v>
      </c>
      <c r="L5126" s="444">
        <f t="shared" ca="1" si="184"/>
        <v>-643302814255763.25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-643302814255763.25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-2680428392732.3467</v>
      </c>
      <c r="L5127" s="444">
        <f t="shared" ca="1" si="184"/>
        <v>-645983242648495.63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-645983242648495.63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-2691596844368.7319</v>
      </c>
      <c r="L5128" s="444">
        <f t="shared" ca="1" si="184"/>
        <v>-648674839492864.38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-648674839492864.38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-2702811831220.2681</v>
      </c>
      <c r="L5129" s="444">
        <f t="shared" ca="1" si="184"/>
        <v>-651377651324084.63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-651377651324084.63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-2714073547183.686</v>
      </c>
      <c r="L5130" s="444">
        <f t="shared" ca="1" si="184"/>
        <v>-654091724871268.25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-654091724871268.25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-2725382186963.6177</v>
      </c>
      <c r="L5131" s="444">
        <f t="shared" ca="1" si="184"/>
        <v>-656817107058231.88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-656817107058231.88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-2736737946075.9663</v>
      </c>
      <c r="L5132" s="444">
        <f t="shared" ca="1" si="184"/>
        <v>-659553845004307.88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-659553845004307.88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-2748141020851.2827</v>
      </c>
      <c r="L5133" s="444">
        <f t="shared" ca="1" si="184"/>
        <v>-662301986025159.13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-662301986025159.13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-2759591608438.1631</v>
      </c>
      <c r="L5134" s="444">
        <f t="shared" ca="1" si="184"/>
        <v>-665061577633597.25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-665061577633597.25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-2771089906806.6553</v>
      </c>
      <c r="L5135" s="444">
        <f t="shared" ca="1" si="184"/>
        <v>-667832667540403.88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-667832667540403.88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-2782636114751.6826</v>
      </c>
      <c r="L5136" s="444">
        <f t="shared" ca="1" si="184"/>
        <v>-670615303655155.5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-670615303655155.5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-2794230431896.4814</v>
      </c>
      <c r="L5137" s="444">
        <f t="shared" ca="1" si="184"/>
        <v>-673409534087052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-673409534087052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-2805873058696.0498</v>
      </c>
      <c r="L5138" s="444">
        <f t="shared" ca="1" si="184"/>
        <v>-676215407145748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-676215407145748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-2817564196440.6167</v>
      </c>
      <c r="L5139" s="444">
        <f t="shared" ca="1" si="184"/>
        <v>-679032971342188.63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-679032971342188.63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-2829304047259.1191</v>
      </c>
      <c r="L5140" s="444">
        <f t="shared" ca="1" si="184"/>
        <v>-681862275389447.75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-681862275389447.75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-2841092814122.6987</v>
      </c>
      <c r="L5141" s="444">
        <f t="shared" ca="1" si="184"/>
        <v>-684703368203570.5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-684703368203570.5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-2852930700848.2104</v>
      </c>
      <c r="L5142" s="444">
        <f t="shared" ca="1" si="184"/>
        <v>-687556298904418.75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-687556298904418.75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-2864817912101.7446</v>
      </c>
      <c r="L5143" s="444">
        <f t="shared" ca="1" si="184"/>
        <v>-690421116816520.5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-690421116816520.5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-2876754653402.1689</v>
      </c>
      <c r="L5144" s="444">
        <f t="shared" ca="1" si="184"/>
        <v>-693297871469922.63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-693297871469922.63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-2888741131124.6777</v>
      </c>
      <c r="L5145" s="444">
        <f t="shared" ca="1" si="184"/>
        <v>-696186612601047.25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-696186612601047.25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-2900777552504.3633</v>
      </c>
      <c r="L5146" s="444">
        <f t="shared" ca="1" si="184"/>
        <v>-699087390153551.63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-699087390153551.63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-2912864125639.7983</v>
      </c>
      <c r="L5147" s="444">
        <f t="shared" ca="1" si="184"/>
        <v>-702000254279191.38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-702000254279191.38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-2925001059496.6309</v>
      </c>
      <c r="L5148" s="444">
        <f t="shared" ca="1" si="184"/>
        <v>-704925255338688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-704925255338688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-2937188563911.2002</v>
      </c>
      <c r="L5149" s="444">
        <f t="shared" ca="1" si="184"/>
        <v>-707862443902599.25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-707862443902599.25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-2949426849594.1636</v>
      </c>
      <c r="L5150" s="444">
        <f t="shared" ca="1" si="184"/>
        <v>-710811870752193.38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-710811870752193.38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-2961716128134.1392</v>
      </c>
      <c r="L5151" s="444">
        <f t="shared" ca="1" si="184"/>
        <v>-713773586880327.5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-713773586880327.5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-2974056612001.3647</v>
      </c>
      <c r="L5152" s="444">
        <f t="shared" ca="1" si="184"/>
        <v>-716747643492328.88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-716747643492328.88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-2986448514551.3701</v>
      </c>
      <c r="L5153" s="444">
        <f t="shared" ca="1" si="184"/>
        <v>-719734092006880.25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-719734092006880.25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-2998892050028.6675</v>
      </c>
      <c r="L5154" s="444">
        <f t="shared" ca="1" si="184"/>
        <v>-722732984056908.88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-722732984056908.88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-3011387433570.4536</v>
      </c>
      <c r="L5155" s="444">
        <f t="shared" ca="1" si="184"/>
        <v>-725744371490479.38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-725744371490479.38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-3023934881210.3306</v>
      </c>
      <c r="L5156" s="444">
        <f t="shared" ca="1" si="184"/>
        <v>-728768306371689.75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-728768306371689.75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-3036534609882.0405</v>
      </c>
      <c r="L5157" s="444">
        <f t="shared" ca="1" si="184"/>
        <v>-731804840981571.75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-731804840981571.75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-3049186837423.2158</v>
      </c>
      <c r="L5158" s="444">
        <f t="shared" ca="1" si="184"/>
        <v>-734854027818995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-734854027818995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-3061891782579.146</v>
      </c>
      <c r="L5159" s="444">
        <f t="shared" ca="1" si="184"/>
        <v>-737915919601574.13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-737915919601574.13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-3074649665006.5586</v>
      </c>
      <c r="L5160" s="444">
        <f t="shared" ca="1" si="184"/>
        <v>-740990569266580.63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-740990569266580.63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-3087460705277.4194</v>
      </c>
      <c r="L5161" s="444">
        <f t="shared" ca="1" si="184"/>
        <v>-744078029971858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-744078029971858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-3100325124882.7417</v>
      </c>
      <c r="L5162" s="444">
        <f t="shared" ca="1" si="184"/>
        <v>-747178355096740.75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-747178355096740.75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-3113243146236.4199</v>
      </c>
      <c r="L5163" s="444">
        <f t="shared" ca="1" si="184"/>
        <v>-750291598242977.13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-750291598242977.13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-3126214992679.0713</v>
      </c>
      <c r="L5164" s="444">
        <f t="shared" ca="1" si="184"/>
        <v>-753417813235656.25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-753417813235656.25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-3139240888481.9009</v>
      </c>
      <c r="L5165" s="444">
        <f t="shared" ca="1" si="184"/>
        <v>-756557054124138.13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-756557054124138.13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-3152321058850.5757</v>
      </c>
      <c r="L5166" s="444">
        <f t="shared" ca="1" si="184"/>
        <v>-759709375182988.75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-759709375182988.75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-3165455729929.1196</v>
      </c>
      <c r="L5167" s="444">
        <f t="shared" ca="1" si="184"/>
        <v>-762874830912917.88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-762874830912917.88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-3178645128803.8242</v>
      </c>
      <c r="L5168" s="444">
        <f t="shared" ca="1" si="184"/>
        <v>-766053476041721.75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-766053476041721.75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-3191889483507.1738</v>
      </c>
      <c r="L5169" s="444">
        <f t="shared" ca="1" si="184"/>
        <v>-769245365525228.88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-769245365525228.88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-3205189023021.7871</v>
      </c>
      <c r="L5170" s="444">
        <f t="shared" ca="1" si="184"/>
        <v>-772450554548250.63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-772450554548250.63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-3218543977284.3774</v>
      </c>
      <c r="L5171" s="444">
        <f t="shared" ca="1" si="184"/>
        <v>-775669098525535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-775669098525535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-3231954577189.729</v>
      </c>
      <c r="L5172" s="444">
        <f t="shared" ca="1" si="184"/>
        <v>-778901053102724.75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-778901053102724.75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-3245421054594.6865</v>
      </c>
      <c r="L5173" s="444">
        <f t="shared" ca="1" si="184"/>
        <v>-782146474157319.38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-782146474157319.38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-3258943642322.1641</v>
      </c>
      <c r="L5174" s="444">
        <f t="shared" ca="1" si="184"/>
        <v>-785405417799641.5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-785405417799641.5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-3272522574165.1729</v>
      </c>
      <c r="L5175" s="444">
        <f t="shared" ca="1" si="184"/>
        <v>-788677940373806.63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-788677940373806.63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-3286158084890.8608</v>
      </c>
      <c r="L5176" s="444">
        <f t="shared" ca="1" si="184"/>
        <v>-791964098458697.5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-791964098458697.5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-3299850410244.5728</v>
      </c>
      <c r="L5177" s="444">
        <f t="shared" ca="1" si="184"/>
        <v>-795263948868942.13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-795263948868942.13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-3313599786953.9253</v>
      </c>
      <c r="L5178" s="444">
        <f t="shared" ca="1" si="184"/>
        <v>-798577548655896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-798577548655896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-3327406452732.8999</v>
      </c>
      <c r="L5179" s="444">
        <f t="shared" ca="1" si="184"/>
        <v>-801904955108628.88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-801904955108628.88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-3341270646285.9536</v>
      </c>
      <c r="L5180" s="444">
        <f t="shared" ca="1" si="184"/>
        <v>-805246225754914.88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-805246225754914.88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-3355192607312.1455</v>
      </c>
      <c r="L5181" s="444">
        <f t="shared" ca="1" si="184"/>
        <v>-808601418362227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-808601418362227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-3369172576509.2793</v>
      </c>
      <c r="L5182" s="444">
        <f t="shared" ca="1" si="184"/>
        <v>-811970590938736.25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-811970590938736.25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-3383210795578.0679</v>
      </c>
      <c r="L5183" s="444">
        <f t="shared" ca="1" si="184"/>
        <v>-815353801734314.38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-815353801734314.38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-3397307507226.3101</v>
      </c>
      <c r="L5184" s="444">
        <f t="shared" ca="1" si="184"/>
        <v>-818751109241540.63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-818751109241540.63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-3411462955173.0859</v>
      </c>
      <c r="L5185" s="444">
        <f t="shared" ca="1" si="184"/>
        <v>-822162572196713.75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-822162572196713.75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-3425677384152.9741</v>
      </c>
      <c r="L5186" s="444">
        <f t="shared" ca="1" si="184"/>
        <v>-825588249580866.75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-825588249580866.75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-3439951039920.2783</v>
      </c>
      <c r="L5187" s="444">
        <f t="shared" ca="1" si="184"/>
        <v>-829028200620787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-829028200620787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-3454284169253.2793</v>
      </c>
      <c r="L5188" s="444">
        <f t="shared" ca="1" si="184"/>
        <v>-832482484790040.25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-832482484790040.25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-3468677019958.501</v>
      </c>
      <c r="L5189" s="444">
        <f t="shared" ca="1" si="184"/>
        <v>-835951161809998.75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-835951161809998.75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-3483129840874.9946</v>
      </c>
      <c r="L5190" s="444">
        <f t="shared" ca="1" si="184"/>
        <v>-839434291650873.75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-839434291650873.75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-3497642881878.6406</v>
      </c>
      <c r="L5191" s="444">
        <f t="shared" ca="1" si="184"/>
        <v>-842931934532752.38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-842931934532752.38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-3512216393886.4683</v>
      </c>
      <c r="L5192" s="444">
        <f t="shared" ca="1" si="184"/>
        <v>-846444150926638.88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-846444150926638.88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-3526850628860.9951</v>
      </c>
      <c r="L5193" s="444">
        <f t="shared" ca="1" si="184"/>
        <v>-849971001555499.88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-849971001555499.88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-3541545839814.5825</v>
      </c>
      <c r="L5194" s="444">
        <f t="shared" ca="1" si="184"/>
        <v>-853512547395314.5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-853512547395314.5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-3556302280813.8105</v>
      </c>
      <c r="L5195" s="444">
        <f t="shared" ca="1" si="184"/>
        <v>-857068849676128.25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-857068849676128.25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-3571120206983.8677</v>
      </c>
      <c r="L5196" s="444">
        <f t="shared" ca="1" si="184"/>
        <v>-860639969883112.13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-860639969883112.13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-3585999874512.9673</v>
      </c>
      <c r="L5197" s="444">
        <f t="shared" ca="1" si="184"/>
        <v>-864225969757625.13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-864225969757625.13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-3600941540656.7715</v>
      </c>
      <c r="L5198" s="444">
        <f t="shared" ca="1" si="184"/>
        <v>-867826911298281.88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-867826911298281.88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-3615945463742.8413</v>
      </c>
      <c r="L5199" s="444">
        <f t="shared" ca="1" si="184"/>
        <v>-871442856762024.75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-871442856762024.75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-3631011903175.103</v>
      </c>
      <c r="L5200" s="444">
        <f t="shared" ca="1" si="184"/>
        <v>-875073868665199.88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-875073868665199.88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-3646141119438.3325</v>
      </c>
      <c r="L5201" s="444">
        <f t="shared" ca="1" si="184"/>
        <v>-878720009784638.25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-878720009784638.25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-3661333374102.6597</v>
      </c>
      <c r="L5202" s="444">
        <f t="shared" ca="1" si="184"/>
        <v>-882381343158740.88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-882381343158740.88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-3676588929828.0864</v>
      </c>
      <c r="L5203" s="444">
        <f t="shared" ca="1" si="184"/>
        <v>-886057932088569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-886057932088569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-3691908050369.0376</v>
      </c>
      <c r="L5204" s="444">
        <f t="shared" ca="1" si="184"/>
        <v>-889749840138938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-889749840138938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-3707291000578.9077</v>
      </c>
      <c r="L5205" s="444">
        <f t="shared" ca="1" si="184"/>
        <v>-893457131139516.88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-893457131139516.88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-3722738046414.6538</v>
      </c>
      <c r="L5206" s="444">
        <f t="shared" ca="1" si="184"/>
        <v>-897179869185931.5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-897179869185931.5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-3738249454941.3813</v>
      </c>
      <c r="L5207" s="444">
        <f t="shared" ca="1" si="184"/>
        <v>-900918118640872.88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-900918118640872.88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-3753825494336.9707</v>
      </c>
      <c r="L5208" s="444">
        <f t="shared" ca="1" si="184"/>
        <v>-904671944135209.88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-904671944135209.88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-3769466433896.7075</v>
      </c>
      <c r="L5209" s="444">
        <f t="shared" ca="1" si="184"/>
        <v>-908441410569106.63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-908441410569106.63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-3785172544037.9443</v>
      </c>
      <c r="L5210" s="444">
        <f t="shared" ca="1" si="184"/>
        <v>-912226583113144.63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-912226583113144.63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-3800944096304.7686</v>
      </c>
      <c r="L5211" s="444">
        <f t="shared" ca="1" si="184"/>
        <v>-916027527209449.38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-916027527209449.38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-3816781363372.7056</v>
      </c>
      <c r="L5212" s="444">
        <f t="shared" ca="1" si="184"/>
        <v>-919844308572822.13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-919844308572822.13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-3832684619053.4258</v>
      </c>
      <c r="L5213" s="444">
        <f t="shared" ca="1" si="184"/>
        <v>-923676993191875.5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-923676993191875.5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-3848654138299.4819</v>
      </c>
      <c r="L5214" s="444">
        <f t="shared" ca="1" si="184"/>
        <v>-927525647330175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-927525647330175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-3864690197209.062</v>
      </c>
      <c r="L5215" s="444">
        <f t="shared" ca="1" si="184"/>
        <v>-931390337527384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-931390337527384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-3880793073030.7666</v>
      </c>
      <c r="L5216" s="444">
        <f t="shared" ca="1" si="184"/>
        <v>-935271130600414.75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-935271130600414.75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-3896963044168.3945</v>
      </c>
      <c r="L5217" s="444">
        <f t="shared" ca="1" si="184"/>
        <v>-939168093644583.13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-939168093644583.13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-3913200390185.7622</v>
      </c>
      <c r="L5218" s="444">
        <f t="shared" ca="1" si="184"/>
        <v>-943081294034768.88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-943081294034768.88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-3929505391811.5366</v>
      </c>
      <c r="L5219" s="444">
        <f t="shared" ca="1" si="184"/>
        <v>-947010799426580.38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-947010799426580.38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-3945878330944.0854</v>
      </c>
      <c r="L5220" s="444">
        <f t="shared" ca="1" si="184"/>
        <v>-950956677757524.5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-950956677757524.5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-3962319490656.3521</v>
      </c>
      <c r="L5221" s="444">
        <f t="shared" ca="1" si="184"/>
        <v>-954918997248180.88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-954918997248180.88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-3978829155200.7534</v>
      </c>
      <c r="L5222" s="444">
        <f t="shared" ca="1" si="184"/>
        <v>-958897826403381.63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-958897826403381.63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-3995407610014.0894</v>
      </c>
      <c r="L5223" s="444">
        <f t="shared" ca="1" si="184"/>
        <v>-962893234013395.75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-962893234013395.75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-4012055141722.4829</v>
      </c>
      <c r="L5224" s="444">
        <f t="shared" ca="1" si="184"/>
        <v>-966905289155118.25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-966905289155118.25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-4028772038146.3262</v>
      </c>
      <c r="L5225" s="444">
        <f t="shared" ca="1" si="184"/>
        <v>-970934061193264.63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-970934061193264.63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-4045558588305.269</v>
      </c>
      <c r="L5226" s="444">
        <f t="shared" ca="1" si="184"/>
        <v>-974979619781569.88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-974979619781569.88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-4062415082423.2075</v>
      </c>
      <c r="L5227" s="444">
        <f t="shared" ca="1" si="184"/>
        <v>-979042034863993.13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-979042034863993.13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-4079341811933.3052</v>
      </c>
      <c r="L5228" s="444">
        <f t="shared" ca="1" si="184"/>
        <v>-983121376675926.38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-983121376675926.38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-4096339069483.0264</v>
      </c>
      <c r="L5229" s="444">
        <f t="shared" ca="1" si="184"/>
        <v>-987217715745409.38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-987217715745409.38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-4113407148939.2056</v>
      </c>
      <c r="L5230" s="444">
        <f t="shared" ca="1" si="184"/>
        <v>-991331122894348.63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-991331122894348.63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-4130546345393.1191</v>
      </c>
      <c r="L5231" s="444">
        <f t="shared" ca="1" si="184"/>
        <v>-995461669239741.75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-995461669239741.75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-4147756955165.5903</v>
      </c>
      <c r="L5232" s="444">
        <f t="shared" ca="1" si="184"/>
        <v>-999609426194907.38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-999609426194907.38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-4165039275812.1147</v>
      </c>
      <c r="L5233" s="444">
        <f t="shared" ca="1" si="184"/>
        <v>-1003774465470719.5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-1003774465470719.5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-4182393606127.998</v>
      </c>
      <c r="L5234" s="444">
        <f t="shared" ca="1" si="184"/>
        <v>-1007956859076847.5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-1007956859076847.5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-4199820246153.5313</v>
      </c>
      <c r="L5235" s="444">
        <f t="shared" ca="1" si="184"/>
        <v>-1012156679323001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-1012156679323001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-4217319497179.1704</v>
      </c>
      <c r="L5236" s="444">
        <f t="shared" ca="1" si="184"/>
        <v>-1016373998820180.1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-1016373998820180.1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-4234891661750.7505</v>
      </c>
      <c r="L5237" s="444">
        <f t="shared" ca="1" si="184"/>
        <v>-1020608890481930.9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-1020608890481930.9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-4252537043674.7114</v>
      </c>
      <c r="L5238" s="444">
        <f t="shared" ca="1" si="184"/>
        <v>-1024861427525605.6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-1024861427525605.6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-4270255948023.3574</v>
      </c>
      <c r="L5239" s="444">
        <f t="shared" ca="1" si="184"/>
        <v>-1029131683473629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-1029131683473629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-4288048681140.1206</v>
      </c>
      <c r="L5240" s="444">
        <f t="shared" ca="1" si="184"/>
        <v>-1033419732154769.1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-1033419732154769.1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-4305915550644.8716</v>
      </c>
      <c r="L5241" s="444">
        <f t="shared" ca="1" si="184"/>
        <v>-1037725647705414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-1037725647705414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-4323856865439.2251</v>
      </c>
      <c r="L5242" s="444">
        <f t="shared" ca="1" si="184"/>
        <v>-1042049504570853.3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-1042049504570853.3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-4341872935711.8887</v>
      </c>
      <c r="L5243" s="444">
        <f t="shared" ca="1" si="184"/>
        <v>-1046391377506565.1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-1046391377506565.1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-4359964072944.021</v>
      </c>
      <c r="L5244" s="444">
        <f t="shared" ca="1" si="184"/>
        <v>-1050751341579509.1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-1050751341579509.1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-4378130589914.6211</v>
      </c>
      <c r="L5245" s="444">
        <f t="shared" ca="1" si="184"/>
        <v>-1055129472169423.8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-1055129472169423.8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-4396372800705.9321</v>
      </c>
      <c r="L5246" s="444">
        <f t="shared" ca="1" si="184"/>
        <v>-1059525844970129.6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-1059525844970129.6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-4414691020708.873</v>
      </c>
      <c r="L5247" s="444">
        <f t="shared" ca="1" si="184"/>
        <v>-1063940535990838.5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-1063940535990838.5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-4433085566628.4941</v>
      </c>
      <c r="L5248" s="444">
        <f t="shared" ca="1" si="184"/>
        <v>-1068373621557467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-1068373621557467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-4451556756489.4453</v>
      </c>
      <c r="L5249" s="444">
        <f t="shared" ca="1" si="184"/>
        <v>-1072825178313956.5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-1072825178313956.5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-4470104909641.4854</v>
      </c>
      <c r="L5250" s="444">
        <f t="shared" ca="1" si="184"/>
        <v>-1077295283223598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-1077295283223598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-4488730346764.9912</v>
      </c>
      <c r="L5251" s="444">
        <f t="shared" ca="1" si="184"/>
        <v>-1081784013570363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-1081784013570363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-4507433389876.5127</v>
      </c>
      <c r="L5252" s="444">
        <f t="shared" ca="1" si="184"/>
        <v>-1086291446960239.5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-1086291446960239.5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-4526214362334.332</v>
      </c>
      <c r="L5253" s="444">
        <f t="shared" ca="1" si="184"/>
        <v>-1090817661322573.9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-1090817661322573.9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-4545073588844.0576</v>
      </c>
      <c r="L5254" s="444">
        <f t="shared" ca="1" si="184"/>
        <v>-1095362734911417.9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-1095362734911417.9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-4564011395464.2412</v>
      </c>
      <c r="L5255" s="444">
        <f t="shared" ca="1" si="184"/>
        <v>-1099926746306882.1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-1099926746306882.1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-4583028109612.0088</v>
      </c>
      <c r="L5256" s="444">
        <f t="shared" ca="1" si="184"/>
        <v>-1104509774416494.1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-1104509774416494.1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-4602124060068.7246</v>
      </c>
      <c r="L5257" s="444">
        <f t="shared" ca="1" si="184"/>
        <v>-1109111898476562.9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-1109111898476562.9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-4621299576985.6787</v>
      </c>
      <c r="L5258" s="444">
        <f t="shared" ca="1" si="184"/>
        <v>-1113733198053548.5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-1113733198053548.5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-4640554991889.7852</v>
      </c>
      <c r="L5259" s="444">
        <f t="shared" ca="1" si="184"/>
        <v>-1118373753045438.3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-1118373753045438.3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-4659890637689.3252</v>
      </c>
      <c r="L5260" s="444">
        <f t="shared" ca="1" si="184"/>
        <v>-1123033643683127.6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-1123033643683127.6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-4679306848679.6982</v>
      </c>
      <c r="L5261" s="444">
        <f t="shared" ca="1" si="184"/>
        <v>-1127712950531807.3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-1127712950531807.3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-4698803960549.1973</v>
      </c>
      <c r="L5262" s="444">
        <f t="shared" ca="1" si="184"/>
        <v>-1132411754492356.5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-1132411754492356.5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-4718382310384.8184</v>
      </c>
      <c r="L5263" s="444">
        <f t="shared" ca="1" si="184"/>
        <v>-1137130136802741.3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-1137130136802741.3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-4738042236678.0889</v>
      </c>
      <c r="L5264" s="444">
        <f t="shared" ca="1" si="184"/>
        <v>-1141868179039419.3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-1141868179039419.3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-4757784079330.9131</v>
      </c>
      <c r="L5265" s="444">
        <f t="shared" ca="1" si="184"/>
        <v>-1146625963118750.3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-1146625963118750.3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-4777608179661.459</v>
      </c>
      <c r="L5266" s="444">
        <f t="shared" ca="1" si="184"/>
        <v>-1151403571298411.8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-1151403571298411.8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-4797514880410.0488</v>
      </c>
      <c r="L5267" s="444">
        <f t="shared" ca="1" si="184"/>
        <v>-1156201086178821.8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-1156201086178821.8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-4817504525745.0908</v>
      </c>
      <c r="L5268" s="444">
        <f t="shared" ca="1" si="184"/>
        <v>-1161018590704566.8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-1161018590704566.8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-4837577461269.0283</v>
      </c>
      <c r="L5269" s="444">
        <f t="shared" ca="1" si="184"/>
        <v>-1165856168165835.8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-1165856168165835.8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-4857734034024.3154</v>
      </c>
      <c r="L5270" s="444">
        <f t="shared" ca="1" si="184"/>
        <v>-1170713902199860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-1170713902199860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-4877974592499.417</v>
      </c>
      <c r="L5271" s="444">
        <f t="shared" ca="1" si="184"/>
        <v>-1175591876792359.5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-1175591876792359.5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-4898299486634.8311</v>
      </c>
      <c r="L5272" s="444">
        <f t="shared" ca="1" si="184"/>
        <v>-1180490176278994.3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-1180490176278994.3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-4918709067829.1426</v>
      </c>
      <c r="L5273" s="444">
        <f t="shared" ca="1" si="184"/>
        <v>-1185408885346823.5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-1185408885346823.5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-4939203688945.0977</v>
      </c>
      <c r="L5274" s="444">
        <f t="shared" ca="1" si="184"/>
        <v>-1190348089035768.5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-1190348089035768.5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-4959783704315.7021</v>
      </c>
      <c r="L5275" s="444">
        <f t="shared" ca="1" si="184"/>
        <v>-1195307872740084.3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-1195307872740084.3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-4980449469750.3506</v>
      </c>
      <c r="L5276" s="444">
        <f t="shared" ca="1" si="184"/>
        <v>-1200288322209834.5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-1200288322209834.5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-5001201342540.9766</v>
      </c>
      <c r="L5277" s="444">
        <f t="shared" ca="1" si="184"/>
        <v>-1205289523552375.5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-1205289523552375.5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-5022039681468.2314</v>
      </c>
      <c r="L5278" s="444">
        <f t="shared" ca="1" si="184"/>
        <v>-1210311563233843.8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-1210311563233843.8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-5042964846807.6826</v>
      </c>
      <c r="L5279" s="444">
        <f t="shared" ca="1" si="184"/>
        <v>-1215354528080651.5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-1215354528080651.5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-5063977200336.0479</v>
      </c>
      <c r="L5280" s="444">
        <f t="shared" ca="1" si="184"/>
        <v>-1220418505280987.5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-1220418505280987.5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-5085077105337.4482</v>
      </c>
      <c r="L5281" s="444">
        <f t="shared" ca="1" si="184"/>
        <v>-1225503582386325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-1225503582386325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-5106264926609.6875</v>
      </c>
      <c r="L5282" s="444">
        <f t="shared" ca="1" si="184"/>
        <v>-1230609847312934.8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-1230609847312934.8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-5127541030470.5615</v>
      </c>
      <c r="L5283" s="444">
        <f t="shared" ca="1" si="184"/>
        <v>-1235737388343405.3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-1235737388343405.3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-5148905784764.1885</v>
      </c>
      <c r="L5284" s="444">
        <f t="shared" ca="1" si="184"/>
        <v>-1240886294128169.5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-1240886294128169.5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-5170359558867.373</v>
      </c>
      <c r="L5285" s="444">
        <f t="shared" ca="1" si="184"/>
        <v>-1246056653687036.8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-1246056653687036.8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-5191902723695.9863</v>
      </c>
      <c r="L5286" s="444">
        <f t="shared" ca="1" si="184"/>
        <v>-1251248556410732.8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-1251248556410732.8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-5213535651711.3867</v>
      </c>
      <c r="L5287" s="444">
        <f t="shared" ca="1" si="184"/>
        <v>-1256462092062444.3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-1256462092062444.3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-5235258716926.8506</v>
      </c>
      <c r="L5288" s="444">
        <f t="shared" ca="1" si="184"/>
        <v>-1261697350779371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-1261697350779371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-5257072294914.0459</v>
      </c>
      <c r="L5289" s="444">
        <f t="shared" ca="1" si="184"/>
        <v>-1266954423074285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-1266954423074285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-5278976762809.5205</v>
      </c>
      <c r="L5290" s="444">
        <f t="shared" ca="1" si="184"/>
        <v>-1272233399837094.5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-1272233399837094.5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-5300972499321.2266</v>
      </c>
      <c r="L5291" s="444">
        <f t="shared" ca="1" si="184"/>
        <v>-1277534372336415.8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-1277534372336415.8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-5323059884735.0654</v>
      </c>
      <c r="L5292" s="444">
        <f t="shared" ca="1" si="184"/>
        <v>-1282857432221150.8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-1282857432221150.8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-5345239300921.4609</v>
      </c>
      <c r="L5293" s="444">
        <f t="shared" ca="1" si="184"/>
        <v>-1288202671522072.3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-1288202671522072.3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-5367511131341.9678</v>
      </c>
      <c r="L5294" s="444">
        <f t="shared" ca="1" si="184"/>
        <v>-1293570182653414.3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-1293570182653414.3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-5389875761055.8926</v>
      </c>
      <c r="L5295" s="444">
        <f t="shared" ca="1" si="184"/>
        <v>-1298960058414470.3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-1298960058414470.3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-5412333576726.959</v>
      </c>
      <c r="L5296" s="444">
        <f t="shared" ca="1" si="184"/>
        <v>-1304372391991197.3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-1304372391991197.3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-5434884966629.9883</v>
      </c>
      <c r="L5297" s="444">
        <f t="shared" ca="1" si="184"/>
        <v>-1309807276957827.3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-1309807276957827.3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-5457530320657.6133</v>
      </c>
      <c r="L5298" s="444">
        <f t="shared" ca="1" si="184"/>
        <v>-1315264807278484.8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-1315264807278484.8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-5480270030327.0195</v>
      </c>
      <c r="L5299" s="444">
        <f t="shared" ca="1" si="184"/>
        <v>-1320745077308811.8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-1320745077308811.8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-5503104488786.7158</v>
      </c>
      <c r="L5300" s="444">
        <f t="shared" ca="1" si="184"/>
        <v>-1326248181797598.5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-1326248181797598.5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-5526034090823.3271</v>
      </c>
      <c r="L5301" s="444">
        <f t="shared" ca="1" si="184"/>
        <v>-1331774215888421.8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-1331774215888421.8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-5549059232868.4238</v>
      </c>
      <c r="L5302" s="444">
        <f t="shared" ca="1" si="184"/>
        <v>-1337323275121290.3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-1337323275121290.3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-5572180313005.376</v>
      </c>
      <c r="L5303" s="444">
        <f t="shared" ca="1" si="184"/>
        <v>-1342895455434295.8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-1342895455434295.8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-5595397730976.2324</v>
      </c>
      <c r="L5304" s="444">
        <f t="shared" ca="1" si="184"/>
        <v>-1348490853165272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-1348490853165272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-5618711888188.6328</v>
      </c>
      <c r="L5305" s="444">
        <f t="shared" ca="1" si="184"/>
        <v>-1354109565053460.8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-1354109565053460.8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-5642123187722.7529</v>
      </c>
      <c r="L5306" s="444">
        <f t="shared" ca="1" si="184"/>
        <v>-1359751688241183.5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-1359751688241183.5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-5665632034338.2646</v>
      </c>
      <c r="L5307" s="444">
        <f t="shared" ca="1" si="184"/>
        <v>-1365417320275521.8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-1365417320275521.8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-5689238834481.3408</v>
      </c>
      <c r="L5308" s="444">
        <f t="shared" ca="1" si="184"/>
        <v>-1371106559110003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-1371106559110003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-5712943996291.6787</v>
      </c>
      <c r="L5309" s="444">
        <f t="shared" ca="1" si="184"/>
        <v>-1376819503106294.8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-1376819503106294.8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-5736747929609.5615</v>
      </c>
      <c r="L5310" s="444">
        <f t="shared" ca="1" si="184"/>
        <v>-1382556251035904.3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-1382556251035904.3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-5760651045982.9346</v>
      </c>
      <c r="L5311" s="444">
        <f t="shared" ca="1" si="184"/>
        <v>-1388316902081887.3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-1388316902081887.3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-5784653758674.5303</v>
      </c>
      <c r="L5312" s="444">
        <f t="shared" ca="1" si="184"/>
        <v>-1394101555840561.8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-1394101555840561.8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-5808756482669.0068</v>
      </c>
      <c r="L5313" s="444">
        <f t="shared" ca="1" si="184"/>
        <v>-1399910312323230.8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-1399910312323230.8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-5832959634680.1279</v>
      </c>
      <c r="L5314" s="444">
        <f t="shared" ca="1" si="184"/>
        <v>-1405743271957911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-1405743271957911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-5857263633157.9629</v>
      </c>
      <c r="L5315" s="444">
        <f t="shared" ca="1" si="184"/>
        <v>-1411600535591069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-1411600535591069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-5881668898296.1211</v>
      </c>
      <c r="L5316" s="444">
        <f t="shared" ca="1" si="184"/>
        <v>-1417482204489365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-1417482204489365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-5906175852039.0205</v>
      </c>
      <c r="L5317" s="444">
        <f t="shared" ca="1" si="184"/>
        <v>-1423388380341404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-1423388380341404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-5930784918089.1836</v>
      </c>
      <c r="L5318" s="444">
        <f t="shared" ca="1" si="184"/>
        <v>-1429319165259493.3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-1429319165259493.3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-5955496521914.5547</v>
      </c>
      <c r="L5319" s="444">
        <f t="shared" ca="1" si="184"/>
        <v>-1435274661781407.8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-1435274661781407.8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-5980311090755.8652</v>
      </c>
      <c r="L5320" s="444">
        <f t="shared" ca="1" si="184"/>
        <v>-1441254972872163.5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-1441254972872163.5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-6005229053634.0146</v>
      </c>
      <c r="L5321" s="444">
        <f t="shared" ca="1" si="184"/>
        <v>-1447260201925797.5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-1447260201925797.5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-6030250841357.4893</v>
      </c>
      <c r="L5322" s="444">
        <f t="shared" ca="1" si="184"/>
        <v>-1453290452767155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-1453290452767155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-6055376886529.8125</v>
      </c>
      <c r="L5323" s="444">
        <f t="shared" ca="1" si="184"/>
        <v>-1459345829653684.8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-1459345829653684.8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-6080607623557.0195</v>
      </c>
      <c r="L5324" s="444">
        <f t="shared" ca="1" si="184"/>
        <v>-1465426437277241.8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-1465426437277241.8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-6105943488655.1738</v>
      </c>
      <c r="L5325" s="444">
        <f t="shared" ca="1" si="184"/>
        <v>-1471532380765897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-1471532380765897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-6131384919857.9043</v>
      </c>
      <c r="L5326" s="444">
        <f t="shared" ca="1" si="184"/>
        <v>-1477663765685755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-1477663765685755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-6156932357023.9795</v>
      </c>
      <c r="L5327" s="444">
        <f t="shared" ca="1" si="184"/>
        <v>-1483820698042779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-1483820698042779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-6182586241844.9121</v>
      </c>
      <c r="L5328" s="444">
        <f t="shared" ca="1" si="184"/>
        <v>-1490003284284624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-1490003284284624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-6208347017852.5996</v>
      </c>
      <c r="L5329" s="444">
        <f t="shared" ca="1" si="184"/>
        <v>-1496211631302476.5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-1496211631302476.5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-6234215130426.9854</v>
      </c>
      <c r="L5330" s="444">
        <f t="shared" ca="1" si="184"/>
        <v>-1502445846432903.5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-1502445846432903.5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-6260191026803.7646</v>
      </c>
      <c r="L5331" s="444">
        <f t="shared" ca="1" si="184"/>
        <v>-1508706037459707.3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-1508706037459707.3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-6286275156082.1133</v>
      </c>
      <c r="L5332" s="444">
        <f t="shared" ca="1" si="184"/>
        <v>-1514992312615789.3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-1514992312615789.3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-6312467969232.4551</v>
      </c>
      <c r="L5333" s="444">
        <f t="shared" ca="1" si="184"/>
        <v>-1521304780585021.8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-1521304780585021.8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-6338769919104.2568</v>
      </c>
      <c r="L5334" s="444">
        <f t="shared" ca="1" si="184"/>
        <v>-1527643550504126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-1527643550504126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-6365181460433.8584</v>
      </c>
      <c r="L5335" s="444">
        <f t="shared" ca="1" si="184"/>
        <v>-1534008731964559.8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-1534008731964559.8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-6391703049852.332</v>
      </c>
      <c r="L5336" s="444">
        <f t="shared" ca="1" si="184"/>
        <v>-1540400435014412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-1540400435014412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-6418335145893.3828</v>
      </c>
      <c r="L5337" s="444">
        <f t="shared" ca="1" si="184"/>
        <v>-1546818770160305.5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-1546818770160305.5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-6445078209001.2725</v>
      </c>
      <c r="L5338" s="444">
        <f t="shared" ca="1" si="184"/>
        <v>-1553263848369306.8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-1553263848369306.8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-6471932701538.7783</v>
      </c>
      <c r="L5339" s="444">
        <f t="shared" ca="1" si="184"/>
        <v>-1559735781070845.5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-1559735781070845.5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-6498899087795.1895</v>
      </c>
      <c r="L5340" s="444">
        <f t="shared" ca="1" si="184"/>
        <v>-1566234680158640.8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-1566234680158640.8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-6525977833994.3359</v>
      </c>
      <c r="L5341" s="444">
        <f t="shared" ca="1" si="184"/>
        <v>-1572760657992635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-1572760657992635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-6553169408302.6455</v>
      </c>
      <c r="L5342" s="444">
        <f t="shared" ca="1" si="184"/>
        <v>-1579313827400937.8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-1579313827400937.8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-6580474280837.2402</v>
      </c>
      <c r="L5343" s="444">
        <f t="shared" ca="1" si="184"/>
        <v>-1585894301681775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-1585894301681775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-6607892923674.0625</v>
      </c>
      <c r="L5344" s="444">
        <f t="shared" ca="1" si="184"/>
        <v>-1592502194605449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-1592502194605449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-6635425810856.0371</v>
      </c>
      <c r="L5345" s="444">
        <f t="shared" ca="1" si="184"/>
        <v>-1599137620416305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-1599137620416305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-6663073418401.2705</v>
      </c>
      <c r="L5346" s="444">
        <f t="shared" ca="1" si="184"/>
        <v>-1605800693834706.3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-1605800693834706.3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-6690836224311.2764</v>
      </c>
      <c r="L5347" s="444">
        <f t="shared" ca="1" si="184"/>
        <v>-1612491530059017.5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-1612491530059017.5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-6718714708579.2393</v>
      </c>
      <c r="L5348" s="444">
        <f t="shared" ca="1" si="184"/>
        <v>-1619210244767596.8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-1619210244767596.8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-6746709353198.3193</v>
      </c>
      <c r="L5349" s="444">
        <f t="shared" ca="1" si="184"/>
        <v>-1625956954120795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-1625956954120795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-6774820642169.9795</v>
      </c>
      <c r="L5350" s="444">
        <f t="shared" ca="1" si="184"/>
        <v>-1632731774762965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-1632731774762965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-6803049061512.3545</v>
      </c>
      <c r="L5351" s="444">
        <f t="shared" ca="1" si="184"/>
        <v>-1639534823824477.3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-1639534823824477.3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-6831395099268.6553</v>
      </c>
      <c r="L5352" s="444">
        <f t="shared" ca="1" si="184"/>
        <v>-1646366218923746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-1646366218923746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-6859859245515.6084</v>
      </c>
      <c r="L5353" s="444">
        <f t="shared" ca="1" si="184"/>
        <v>-1653226078169261.5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-1653226078169261.5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-6888441992371.9229</v>
      </c>
      <c r="L5354" s="444">
        <f t="shared" ca="1" si="184"/>
        <v>-1660114520161633.5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-1660114520161633.5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-6917143834006.8066</v>
      </c>
      <c r="L5355" s="444">
        <f t="shared" ca="1" si="184"/>
        <v>-1667031663995640.3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-1667031663995640.3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-6945965266648.501</v>
      </c>
      <c r="L5356" s="444">
        <f t="shared" ca="1" si="184"/>
        <v>-1673977629262288.8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-1673977629262288.8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-6974906788592.8701</v>
      </c>
      <c r="L5357" s="444">
        <f t="shared" ca="1" si="184"/>
        <v>-1680952536050881.5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-1680952536050881.5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-7003968900212.0059</v>
      </c>
      <c r="L5358" s="444">
        <f t="shared" ca="1" si="184"/>
        <v>-1687956504951093.5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-1687956504951093.5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-7033152103962.8896</v>
      </c>
      <c r="L5359" s="444">
        <f t="shared" ca="1" si="184"/>
        <v>-1694989657055056.5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-1694989657055056.5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-7062456904396.0684</v>
      </c>
      <c r="L5360" s="444">
        <f t="shared" ca="1" si="184"/>
        <v>-1702052113959452.5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-1702052113959452.5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-7091883808164.3857</v>
      </c>
      <c r="L5361" s="444">
        <f t="shared" ca="1" si="184"/>
        <v>-1709143997767617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-1709143997767617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-7121433324031.7373</v>
      </c>
      <c r="L5362" s="444">
        <f t="shared" ca="1" si="184"/>
        <v>-1716265431091648.8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-1716265431091648.8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-7151105962881.8701</v>
      </c>
      <c r="L5363" s="444">
        <f t="shared" ref="L5363:L5617" ca="1" si="189">I5363-J5363+K5363</f>
        <v>-1723416537054530.5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-1723416537054530.5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-7180902237727.21</v>
      </c>
      <c r="L5364" s="444">
        <f t="shared" ca="1" si="189"/>
        <v>-1730597439292257.8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-1730597439292257.8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-7210822663717.7402</v>
      </c>
      <c r="L5365" s="444">
        <f t="shared" ca="1" si="189"/>
        <v>-1737808261955975.5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-1737808261955975.5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-7240867758149.8975</v>
      </c>
      <c r="L5366" s="444">
        <f t="shared" ca="1" si="189"/>
        <v>-1745049129714125.5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-1745049129714125.5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-7271038040475.5225</v>
      </c>
      <c r="L5367" s="444">
        <f t="shared" ca="1" si="189"/>
        <v>-1752320167754601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-1752320167754601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-7301334032310.8369</v>
      </c>
      <c r="L5368" s="444">
        <f t="shared" ca="1" si="189"/>
        <v>-1759621501786911.8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-1759621501786911.8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-7331756257445.4658</v>
      </c>
      <c r="L5369" s="444">
        <f t="shared" ca="1" si="189"/>
        <v>-1766953258044357.3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-1766953258044357.3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-7362305241851.4883</v>
      </c>
      <c r="L5370" s="444">
        <f t="shared" ca="1" si="189"/>
        <v>-1774315563286208.8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-1774315563286208.8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-7392981513692.5352</v>
      </c>
      <c r="L5371" s="444">
        <f t="shared" ca="1" si="189"/>
        <v>-1781708544799901.3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-1781708544799901.3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-7423785603332.9229</v>
      </c>
      <c r="L5372" s="444">
        <f t="shared" ca="1" si="189"/>
        <v>-1789132330403234.3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-1789132330403234.3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-7454718043346.8096</v>
      </c>
      <c r="L5373" s="444">
        <f t="shared" ca="1" si="189"/>
        <v>-1796587048446581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-1796587048446581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-7485779368527.4209</v>
      </c>
      <c r="L5374" s="444">
        <f t="shared" ca="1" si="189"/>
        <v>-1804072827815108.5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-1804072827815108.5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-7516970115896.2852</v>
      </c>
      <c r="L5375" s="444">
        <f t="shared" ca="1" si="189"/>
        <v>-1811589797931004.8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-1811589797931004.8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-7548290824712.5195</v>
      </c>
      <c r="L5376" s="444">
        <f t="shared" ca="1" si="189"/>
        <v>-1819138088755717.3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-1819138088755717.3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-7579742036482.1553</v>
      </c>
      <c r="L5377" s="444">
        <f t="shared" ca="1" si="189"/>
        <v>-1826717830792199.5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-1826717830792199.5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-7611324294967.498</v>
      </c>
      <c r="L5378" s="444">
        <f t="shared" ca="1" si="189"/>
        <v>-1834329155087167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-1834329155087167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-7643038146196.5283</v>
      </c>
      <c r="L5379" s="444">
        <f t="shared" ca="1" si="189"/>
        <v>-1841972193233363.5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-1841972193233363.5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-7674884138472.3486</v>
      </c>
      <c r="L5380" s="444">
        <f t="shared" ca="1" si="189"/>
        <v>-1849647077371835.8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-1849647077371835.8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-7706862822382.6475</v>
      </c>
      <c r="L5381" s="444">
        <f t="shared" ca="1" si="189"/>
        <v>-1857353940194218.5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-1857353940194218.5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-7738974750809.2432</v>
      </c>
      <c r="L5382" s="444">
        <f t="shared" ca="1" si="189"/>
        <v>-1865092914945027.8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-1865092914945027.8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-7771220478937.6152</v>
      </c>
      <c r="L5383" s="444">
        <f t="shared" ca="1" si="189"/>
        <v>-1872864135423965.3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-1872864135423965.3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-7803600564266.5215</v>
      </c>
      <c r="L5384" s="444">
        <f t="shared" ca="1" si="189"/>
        <v>-1880667735988231.8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-1880667735988231.8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-7836115566617.6318</v>
      </c>
      <c r="L5385" s="444">
        <f t="shared" ca="1" si="189"/>
        <v>-1888503851554849.5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-1888503851554849.5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-7868766048145.2061</v>
      </c>
      <c r="L5386" s="444">
        <f t="shared" ca="1" si="189"/>
        <v>-1896372617602994.8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-1896372617602994.8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-7901552573345.8105</v>
      </c>
      <c r="L5387" s="444">
        <f t="shared" ca="1" si="189"/>
        <v>-1904274170176340.5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-1904274170176340.5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-7934475709068.085</v>
      </c>
      <c r="L5388" s="444">
        <f t="shared" ca="1" si="189"/>
        <v>-1912208645885408.5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-1912208645885408.5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-7967536024522.5352</v>
      </c>
      <c r="L5389" s="444">
        <f t="shared" ca="1" si="189"/>
        <v>-1920176181909931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-1920176181909931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-8000734091291.3789</v>
      </c>
      <c r="L5390" s="444">
        <f t="shared" ca="1" si="189"/>
        <v>-1928176916001222.5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-1928176916001222.5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-8034070483338.4268</v>
      </c>
      <c r="L5391" s="444">
        <f t="shared" ca="1" si="189"/>
        <v>-1936210986484561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-1936210986484561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-8067545777019.0039</v>
      </c>
      <c r="L5392" s="444">
        <f t="shared" ca="1" si="189"/>
        <v>-1944278532261580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-1944278532261580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-8101160551089.917</v>
      </c>
      <c r="L5393" s="444">
        <f t="shared" ca="1" si="189"/>
        <v>-1952379692812670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-1952379692812670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-8134915386719.458</v>
      </c>
      <c r="L5394" s="444">
        <f t="shared" ca="1" si="189"/>
        <v>-1960514608199389.5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-1960514608199389.5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-8168810867497.4561</v>
      </c>
      <c r="L5395" s="444">
        <f t="shared" ca="1" si="189"/>
        <v>-1968683419066887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-1968683419066887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-8202847579445.3623</v>
      </c>
      <c r="L5396" s="444">
        <f t="shared" ca="1" si="189"/>
        <v>-1976886266646332.3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-1976886266646332.3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-8237026111026.3838</v>
      </c>
      <c r="L5397" s="444">
        <f t="shared" ca="1" si="189"/>
        <v>-1985123292757358.8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-1985123292757358.8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-8271347053155.6611</v>
      </c>
      <c r="L5398" s="444">
        <f t="shared" ca="1" si="189"/>
        <v>-1993394639810514.5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-1993394639810514.5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-8305810999210.4756</v>
      </c>
      <c r="L5399" s="444">
        <f t="shared" ca="1" si="189"/>
        <v>-2001700450809725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-2001700450809725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-8340418545040.5205</v>
      </c>
      <c r="L5400" s="444">
        <f t="shared" ca="1" si="189"/>
        <v>-2010040869354765.5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-2010040869354765.5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-8375170288978.1895</v>
      </c>
      <c r="L5401" s="444">
        <f t="shared" ca="1" si="189"/>
        <v>-2018416039643743.8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-2018416039643743.8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-8410066831848.9326</v>
      </c>
      <c r="L5402" s="444">
        <f t="shared" ca="1" si="189"/>
        <v>-2026826106475592.8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-2026826106475592.8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-8445108776981.6357</v>
      </c>
      <c r="L5403" s="444">
        <f t="shared" ca="1" si="189"/>
        <v>-2035271215252574.5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-2035271215252574.5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-8480296730219.0605</v>
      </c>
      <c r="L5404" s="444">
        <f t="shared" ca="1" si="189"/>
        <v>-2043751511982793.5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-2043751511982793.5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-8515631299928.3076</v>
      </c>
      <c r="L5405" s="444">
        <f t="shared" ca="1" si="189"/>
        <v>-2052267143282721.8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-2052267143282721.8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-8551113097011.3408</v>
      </c>
      <c r="L5406" s="444">
        <f t="shared" ca="1" si="189"/>
        <v>-2060818256379733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-2060818256379733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-8586742734915.5537</v>
      </c>
      <c r="L5407" s="444">
        <f t="shared" ca="1" si="189"/>
        <v>-2069404999114648.5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-2069404999114648.5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-8622520829644.3682</v>
      </c>
      <c r="L5408" s="444">
        <f t="shared" ca="1" si="189"/>
        <v>-2078027519944292.8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-2078027519944292.8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-8658447999767.8867</v>
      </c>
      <c r="L5409" s="444">
        <f t="shared" ca="1" si="189"/>
        <v>-2086685967944060.8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-2086685967944060.8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-8694524866433.5869</v>
      </c>
      <c r="L5410" s="444">
        <f t="shared" ca="1" si="189"/>
        <v>-2095380492810494.3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-2095380492810494.3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-8730752053377.0596</v>
      </c>
      <c r="L5411" s="444">
        <f t="shared" ca="1" si="189"/>
        <v>-2104111244863871.3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-2104111244863871.3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-8767130186932.7969</v>
      </c>
      <c r="L5412" s="444">
        <f t="shared" ca="1" si="189"/>
        <v>-2112878375050804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-2112878375050804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-8803659896045.0156</v>
      </c>
      <c r="L5413" s="444">
        <f t="shared" ca="1" si="189"/>
        <v>-2121682034946849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-2121682034946849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-8840341812278.5391</v>
      </c>
      <c r="L5414" s="444">
        <f t="shared" ca="1" si="189"/>
        <v>-2130522376759127.5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-2130522376759127.5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-8877176569829.6973</v>
      </c>
      <c r="L5415" s="444">
        <f t="shared" ca="1" si="189"/>
        <v>-2139399553328957.3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-2139399553328957.3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-8914164805537.3223</v>
      </c>
      <c r="L5416" s="444">
        <f t="shared" ca="1" si="189"/>
        <v>-2148313718134494.5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-2148313718134494.5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-8951307158893.7266</v>
      </c>
      <c r="L5417" s="444">
        <f t="shared" ca="1" si="189"/>
        <v>-2157265025293388.3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-2157265025293388.3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-8988604272055.7832</v>
      </c>
      <c r="L5418" s="444">
        <f t="shared" ca="1" si="189"/>
        <v>-2166253629565444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-2166253629565444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-9026056789856.0156</v>
      </c>
      <c r="L5419" s="444">
        <f t="shared" ca="1" si="189"/>
        <v>-2175279686355300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-2175279686355300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-9063665359813.75</v>
      </c>
      <c r="L5420" s="444">
        <f t="shared" ca="1" si="189"/>
        <v>-2184343351715113.8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-2184343351715113.8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-9101430632146.3066</v>
      </c>
      <c r="L5421" s="444">
        <f t="shared" ca="1" si="189"/>
        <v>-2193444782347260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-2193444782347260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-9139353259780.25</v>
      </c>
      <c r="L5422" s="444">
        <f t="shared" ca="1" si="189"/>
        <v>-2202584135607040.3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-2202584135607040.3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-9177433898362.666</v>
      </c>
      <c r="L5423" s="444">
        <f t="shared" ca="1" si="189"/>
        <v>-2211761569505403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-2211761569505403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-9215673206272.5117</v>
      </c>
      <c r="L5424" s="444">
        <f t="shared" ca="1" si="189"/>
        <v>-2220977242711675.5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-2220977242711675.5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-9254071844631.9805</v>
      </c>
      <c r="L5425" s="444">
        <f t="shared" ca="1" si="189"/>
        <v>-2230231314556307.5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-2230231314556307.5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-9292630477317.9473</v>
      </c>
      <c r="L5426" s="444">
        <f t="shared" ca="1" si="189"/>
        <v>-2239523945033625.5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-2239523945033625.5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-9331349770973.4414</v>
      </c>
      <c r="L5427" s="444">
        <f t="shared" ca="1" si="189"/>
        <v>-2248855294804599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-2248855294804599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-9370230395019.1641</v>
      </c>
      <c r="L5428" s="444">
        <f t="shared" ca="1" si="189"/>
        <v>-2258225525199618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-2258225525199618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-9409273021665.0742</v>
      </c>
      <c r="L5429" s="444">
        <f t="shared" ca="1" si="189"/>
        <v>-2267634798221283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-2267634798221283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-9448478325922.0117</v>
      </c>
      <c r="L5430" s="444">
        <f t="shared" ca="1" si="189"/>
        <v>-2277083276547205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-2277083276547205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-9487846985613.3535</v>
      </c>
      <c r="L5431" s="444">
        <f t="shared" ca="1" si="189"/>
        <v>-2286571123532818.5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-2286571123532818.5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-9527379681386.7441</v>
      </c>
      <c r="L5432" s="444">
        <f t="shared" ca="1" si="189"/>
        <v>-2296098503214205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-2296098503214205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-9567077096725.8535</v>
      </c>
      <c r="L5433" s="444">
        <f t="shared" ca="1" si="189"/>
        <v>-2305665580310931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-2305665580310931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-9606939917962.2129</v>
      </c>
      <c r="L5434" s="444">
        <f t="shared" ca="1" si="189"/>
        <v>-2315272520228893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-2315272520228893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-9646968834287.0547</v>
      </c>
      <c r="L5435" s="444">
        <f t="shared" ca="1" si="189"/>
        <v>-2324919489063180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-2324919489063180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-9687164537763.25</v>
      </c>
      <c r="L5436" s="444">
        <f t="shared" ca="1" si="189"/>
        <v>-2334606653600943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-2334606653600943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-9727527723337.2617</v>
      </c>
      <c r="L5437" s="444">
        <f t="shared" ca="1" si="189"/>
        <v>-2344334181324280.5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-2344334181324280.5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-9768059088851.168</v>
      </c>
      <c r="L5438" s="444">
        <f t="shared" ca="1" si="189"/>
        <v>-2354102240413131.5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-2354102240413131.5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-9808759335054.7148</v>
      </c>
      <c r="L5439" s="444">
        <f t="shared" ca="1" si="189"/>
        <v>-2363910999748186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-2363910999748186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-9849629165617.4414</v>
      </c>
      <c r="L5440" s="444">
        <f t="shared" ca="1" si="189"/>
        <v>-2373760628913803.5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-2373760628913803.5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-9890669287140.8477</v>
      </c>
      <c r="L5441" s="444">
        <f t="shared" ca="1" si="189"/>
        <v>-2383651298200944.5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-2383651298200944.5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-9931880409170.6016</v>
      </c>
      <c r="L5442" s="444">
        <f t="shared" ca="1" si="189"/>
        <v>-2393583178610115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-2393583178610115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-9973263244208.8125</v>
      </c>
      <c r="L5443" s="444">
        <f t="shared" ca="1" si="189"/>
        <v>-2403556441854324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-2403556441854324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-10014818507726.35</v>
      </c>
      <c r="L5444" s="444">
        <f t="shared" ca="1" si="189"/>
        <v>-2413571260362050.5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-2413571260362050.5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-10056546918175.211</v>
      </c>
      <c r="L5445" s="444">
        <f t="shared" ca="1" si="189"/>
        <v>-2423627807280225.5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-2423627807280225.5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-10098449197000.939</v>
      </c>
      <c r="L5446" s="444">
        <f t="shared" ca="1" si="189"/>
        <v>-2433726256477226.5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-2433726256477226.5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-10140526068655.109</v>
      </c>
      <c r="L5447" s="444">
        <f t="shared" ca="1" si="189"/>
        <v>-2443866782545881.5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-2443866782545881.5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-10182778260607.84</v>
      </c>
      <c r="L5448" s="444">
        <f t="shared" ca="1" si="189"/>
        <v>-2454049560806489.5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-2454049560806489.5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-10225206503360.373</v>
      </c>
      <c r="L5449" s="444">
        <f t="shared" ca="1" si="189"/>
        <v>-2464274767309850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-2464274767309850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-10267811530457.709</v>
      </c>
      <c r="L5450" s="444">
        <f t="shared" ca="1" si="189"/>
        <v>-2474542578840307.5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-2474542578840307.5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-10310594078501.281</v>
      </c>
      <c r="L5451" s="444">
        <f t="shared" ca="1" si="189"/>
        <v>-2484853172918809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-2484853172918809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-10353554887161.703</v>
      </c>
      <c r="L5452" s="444">
        <f t="shared" ca="1" si="189"/>
        <v>-2495206727805970.5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-2495206727805970.5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-10396694699191.543</v>
      </c>
      <c r="L5453" s="444">
        <f t="shared" ca="1" si="189"/>
        <v>-2505603422505162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-2505603422505162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-10440014260438.176</v>
      </c>
      <c r="L5454" s="444">
        <f t="shared" ca="1" si="189"/>
        <v>-2516043436765600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-2516043436765600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-10483514319856.666</v>
      </c>
      <c r="L5455" s="444">
        <f t="shared" ca="1" si="189"/>
        <v>-2526526951085456.5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-2526526951085456.5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-10527195629522.734</v>
      </c>
      <c r="L5456" s="444">
        <f t="shared" ca="1" si="189"/>
        <v>-2537054146714979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-2537054146714979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-10571058944645.746</v>
      </c>
      <c r="L5457" s="444">
        <f t="shared" ca="1" si="189"/>
        <v>-2547625205659624.5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-2547625205659624.5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-10615105023581.77</v>
      </c>
      <c r="L5458" s="444">
        <f t="shared" ca="1" si="189"/>
        <v>-2558240310683206.5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-2558240310683206.5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-10659334627846.693</v>
      </c>
      <c r="L5459" s="444">
        <f t="shared" ca="1" si="189"/>
        <v>-2568899645311053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-2568899645311053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-10703748522129.387</v>
      </c>
      <c r="L5460" s="444">
        <f t="shared" ca="1" si="189"/>
        <v>-2579603393833182.5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-2579603393833182.5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-10748347474304.928</v>
      </c>
      <c r="L5461" s="444">
        <f t="shared" ca="1" si="189"/>
        <v>-2590351741307487.5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-2590351741307487.5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-10793132255447.865</v>
      </c>
      <c r="L5462" s="444">
        <f t="shared" ca="1" si="189"/>
        <v>-2601144873562935.5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-2601144873562935.5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-10838103639845.564</v>
      </c>
      <c r="L5463" s="444">
        <f t="shared" ca="1" si="189"/>
        <v>-2611982977202781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-2611982977202781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-10883262405011.588</v>
      </c>
      <c r="L5464" s="444">
        <f t="shared" ca="1" si="189"/>
        <v>-2622866239607792.5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-2622866239607792.5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-10928609331699.135</v>
      </c>
      <c r="L5465" s="444">
        <f t="shared" ca="1" si="189"/>
        <v>-2633794848939491.5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-2633794848939491.5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-10974145203914.547</v>
      </c>
      <c r="L5466" s="444">
        <f t="shared" ca="1" si="189"/>
        <v>-2644768994143406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-2644768994143406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-11019870808930.857</v>
      </c>
      <c r="L5467" s="444">
        <f t="shared" ca="1" si="189"/>
        <v>-2655788864952337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-2655788864952337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-11065786937301.404</v>
      </c>
      <c r="L5468" s="444">
        <f t="shared" ca="1" si="189"/>
        <v>-2666854651889638.5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-2666854651889638.5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-11111894382873.494</v>
      </c>
      <c r="L5469" s="444">
        <f t="shared" ca="1" si="189"/>
        <v>-2677966546272512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-2677966546272512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-11158193942802.133</v>
      </c>
      <c r="L5470" s="444">
        <f t="shared" ca="1" si="189"/>
        <v>-2689124740215314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-2689124740215314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-11204686417563.809</v>
      </c>
      <c r="L5471" s="444">
        <f t="shared" ca="1" si="189"/>
        <v>-2700329426632878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-2700329426632878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-11251372610970.324</v>
      </c>
      <c r="L5472" s="444">
        <f t="shared" ca="1" si="189"/>
        <v>-2711580799243848.5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-2711580799243848.5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-11298253330182.701</v>
      </c>
      <c r="L5473" s="444">
        <f t="shared" ca="1" si="189"/>
        <v>-2722879052574031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-2722879052574031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-11345329385725.129</v>
      </c>
      <c r="L5474" s="444">
        <f t="shared" ca="1" si="189"/>
        <v>-2734224381959756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-2734224381959756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-11392601591498.982</v>
      </c>
      <c r="L5475" s="444">
        <f t="shared" ca="1" si="189"/>
        <v>-2745616983551255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-2745616983551255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-11440070764796.896</v>
      </c>
      <c r="L5476" s="444">
        <f t="shared" ca="1" si="189"/>
        <v>-2757057054316052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-2757057054316052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-11487737726316.883</v>
      </c>
      <c r="L5477" s="444">
        <f t="shared" ca="1" si="189"/>
        <v>-2768544792042369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-2768544792042369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-11535603300176.537</v>
      </c>
      <c r="L5478" s="444">
        <f t="shared" ca="1" si="189"/>
        <v>-2780080395342545.5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-2780080395342545.5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-11583668313927.273</v>
      </c>
      <c r="L5479" s="444">
        <f t="shared" ca="1" si="189"/>
        <v>-2791664063656473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-2791664063656473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-11631933598568.637</v>
      </c>
      <c r="L5480" s="444">
        <f t="shared" ca="1" si="189"/>
        <v>-2803295997255041.5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-2803295997255041.5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-11680399988562.672</v>
      </c>
      <c r="L5481" s="444">
        <f t="shared" ca="1" si="189"/>
        <v>-2814976397243604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-2814976397243604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-11729068321848.35</v>
      </c>
      <c r="L5482" s="444">
        <f t="shared" ca="1" si="189"/>
        <v>-2826705465565452.5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-2826705465565452.5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-11777939439856.053</v>
      </c>
      <c r="L5483" s="444">
        <f t="shared" ca="1" si="189"/>
        <v>-2838483405005308.5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-2838483405005308.5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-11827014187522.119</v>
      </c>
      <c r="L5484" s="444">
        <f t="shared" ca="1" si="189"/>
        <v>-2850310419192830.5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-2850310419192830.5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-11876293413303.461</v>
      </c>
      <c r="L5485" s="444">
        <f t="shared" ca="1" si="189"/>
        <v>-2862186712606134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-2862186712606134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-11925777969192.225</v>
      </c>
      <c r="L5486" s="444">
        <f t="shared" ca="1" si="189"/>
        <v>-2874112490575326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-2874112490575326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-11975468710730.525</v>
      </c>
      <c r="L5487" s="444">
        <f t="shared" ca="1" si="189"/>
        <v>-2886087959286056.5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-2886087959286056.5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-12025366497025.234</v>
      </c>
      <c r="L5488" s="444">
        <f t="shared" ca="1" si="189"/>
        <v>-2898113325783081.5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-2898113325783081.5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-12075472190762.84</v>
      </c>
      <c r="L5489" s="444">
        <f t="shared" ca="1" si="189"/>
        <v>-2910188797973844.5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-2910188797973844.5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-12125786658224.352</v>
      </c>
      <c r="L5490" s="444">
        <f t="shared" ca="1" si="189"/>
        <v>-2922314584632069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-2922314584632069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-12176310769300.287</v>
      </c>
      <c r="L5491" s="444">
        <f t="shared" ca="1" si="189"/>
        <v>-2934490895401369.5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-2934490895401369.5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-12227045397505.707</v>
      </c>
      <c r="L5492" s="444">
        <f t="shared" ca="1" si="189"/>
        <v>-2946717940798875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-2946717940798875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-12277991419995.313</v>
      </c>
      <c r="L5493" s="444">
        <f t="shared" ca="1" si="189"/>
        <v>-2958995932218870.5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-2958995932218870.5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-12329149717578.627</v>
      </c>
      <c r="L5494" s="444">
        <f t="shared" ca="1" si="189"/>
        <v>-2971325081936449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-2971325081936449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-12380521174735.203</v>
      </c>
      <c r="L5495" s="444">
        <f t="shared" ca="1" si="189"/>
        <v>-2983705603111184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-2983705603111184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-12432106679629.934</v>
      </c>
      <c r="L5496" s="444">
        <f t="shared" ca="1" si="189"/>
        <v>-2996137709790814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-2996137709790814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-12483907124128.391</v>
      </c>
      <c r="L5497" s="444">
        <f t="shared" ca="1" si="189"/>
        <v>-3008621616914942.5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-3008621616914942.5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-12535923403812.26</v>
      </c>
      <c r="L5498" s="444">
        <f t="shared" ca="1" si="189"/>
        <v>-3021157540318755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-3021157540318755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-12588156417994.813</v>
      </c>
      <c r="L5499" s="444">
        <f t="shared" ca="1" si="189"/>
        <v>-3033745696736750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-3033745696736750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-12640607069736.459</v>
      </c>
      <c r="L5500" s="444">
        <f t="shared" ca="1" si="189"/>
        <v>-3046386303806486.5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-3046386303806486.5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-12693276265860.359</v>
      </c>
      <c r="L5501" s="444">
        <f t="shared" ca="1" si="189"/>
        <v>-3059079580072347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-3059079580072347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-12746164916968.113</v>
      </c>
      <c r="L5502" s="444">
        <f t="shared" ca="1" si="189"/>
        <v>-3071825744989315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-3071825744989315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-12799273937455.479</v>
      </c>
      <c r="L5503" s="444">
        <f t="shared" ca="1" si="189"/>
        <v>-3084625018926770.5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-3084625018926770.5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-12852604245528.211</v>
      </c>
      <c r="L5504" s="444">
        <f t="shared" ca="1" si="189"/>
        <v>-3097477623172298.5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-3097477623172298.5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-12906156763217.91</v>
      </c>
      <c r="L5505" s="444">
        <f t="shared" ca="1" si="189"/>
        <v>-3110383779935516.5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-3110383779935516.5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-12959932416397.984</v>
      </c>
      <c r="L5506" s="444">
        <f t="shared" ca="1" si="189"/>
        <v>-3123343712351914.5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-3123343712351914.5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-13013932134799.645</v>
      </c>
      <c r="L5507" s="444">
        <f t="shared" ca="1" si="189"/>
        <v>-3136357644486714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-3136357644486714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-13068156852027.975</v>
      </c>
      <c r="L5508" s="444">
        <f t="shared" ca="1" si="189"/>
        <v>-3149425801338742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-3149425801338742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-13122607505578.092</v>
      </c>
      <c r="L5509" s="444">
        <f t="shared" ca="1" si="189"/>
        <v>-3162548408844320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-3162548408844320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-13177285036851.334</v>
      </c>
      <c r="L5510" s="444">
        <f t="shared" ca="1" si="189"/>
        <v>-3175725693881171.5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-3175725693881171.5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-13232190391171.547</v>
      </c>
      <c r="L5511" s="444">
        <f t="shared" ca="1" si="189"/>
        <v>-3188957884272343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-3188957884272343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-13287324517801.43</v>
      </c>
      <c r="L5512" s="444">
        <f t="shared" ca="1" si="189"/>
        <v>-3202245208790144.5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-3202245208790144.5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-13342688369958.936</v>
      </c>
      <c r="L5513" s="444">
        <f t="shared" ca="1" si="189"/>
        <v>-3215587897160103.5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-3215587897160103.5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-13398282904833.764</v>
      </c>
      <c r="L5514" s="444">
        <f t="shared" ca="1" si="189"/>
        <v>-3228986180064937.5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-3228986180064937.5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-13454109083603.906</v>
      </c>
      <c r="L5515" s="444">
        <f t="shared" ca="1" si="189"/>
        <v>-3242440289148541.5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-3242440289148541.5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-13510167871452.256</v>
      </c>
      <c r="L5516" s="444">
        <f t="shared" ca="1" si="189"/>
        <v>-3255950457019994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-3255950457019994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-13566460237583.309</v>
      </c>
      <c r="L5517" s="444">
        <f t="shared" ca="1" si="189"/>
        <v>-3269516917257577.5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-3269516917257577.5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-13622987155239.906</v>
      </c>
      <c r="L5518" s="444">
        <f t="shared" ca="1" si="189"/>
        <v>-3283139904412817.5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-3283139904412817.5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-13679749601720.072</v>
      </c>
      <c r="L5519" s="444">
        <f t="shared" ca="1" si="189"/>
        <v>-3296819654014537.5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-3296819654014537.5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-13736748558393.906</v>
      </c>
      <c r="L5520" s="444">
        <f t="shared" ca="1" si="189"/>
        <v>-3310556402572931.5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-3310556402572931.5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-13793985010720.547</v>
      </c>
      <c r="L5521" s="444">
        <f t="shared" ca="1" si="189"/>
        <v>-3324350387583652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-3324350387583652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-13851459948265.217</v>
      </c>
      <c r="L5522" s="444">
        <f t="shared" ca="1" si="189"/>
        <v>-3338201847531917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-3338201847531917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-13909174364716.32</v>
      </c>
      <c r="L5523" s="444">
        <f t="shared" ca="1" si="189"/>
        <v>-3352111021896633.5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-3352111021896633.5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-13967129257902.639</v>
      </c>
      <c r="L5524" s="444">
        <f t="shared" ca="1" si="189"/>
        <v>-3366078151154536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-3366078151154536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-14025325629810.566</v>
      </c>
      <c r="L5525" s="444">
        <f t="shared" ca="1" si="189"/>
        <v>-3380103476784346.5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-3380103476784346.5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-14083764486601.443</v>
      </c>
      <c r="L5526" s="444">
        <f t="shared" ca="1" si="189"/>
        <v>-3394187241270948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-3394187241270948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-14142446838628.949</v>
      </c>
      <c r="L5527" s="444">
        <f t="shared" ca="1" si="189"/>
        <v>-3408329688109577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-3408329688109577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-14201373700456.57</v>
      </c>
      <c r="L5528" s="444">
        <f t="shared" ca="1" si="189"/>
        <v>-3422531061810033.5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-3422531061810033.5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-14260546090875.139</v>
      </c>
      <c r="L5529" s="444">
        <f t="shared" ca="1" si="189"/>
        <v>-3436791607900908.5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-3436791607900908.5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-14319965032920.451</v>
      </c>
      <c r="L5530" s="444">
        <f t="shared" ca="1" si="189"/>
        <v>-3451111572933829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-3451111572933829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-14379631553890.953</v>
      </c>
      <c r="L5531" s="444">
        <f t="shared" ca="1" si="189"/>
        <v>-3465491204487720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-3465491204487720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-14439546685365.5</v>
      </c>
      <c r="L5532" s="444">
        <f t="shared" ca="1" si="189"/>
        <v>-3479930751173085.5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-3479930751173085.5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-14499711463221.189</v>
      </c>
      <c r="L5533" s="444">
        <f t="shared" ca="1" si="189"/>
        <v>-3494430462636306.5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-3494430462636306.5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-14560126927651.277</v>
      </c>
      <c r="L5534" s="444">
        <f t="shared" ca="1" si="189"/>
        <v>-3508990589563958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-3508990589563958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-14620794123183.158</v>
      </c>
      <c r="L5535" s="444">
        <f t="shared" ca="1" si="189"/>
        <v>-3523611383687141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-3523611383687141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-14681714098696.42</v>
      </c>
      <c r="L5536" s="444">
        <f t="shared" ca="1" si="189"/>
        <v>-3538293097785837.5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-3538293097785837.5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-14742887907440.986</v>
      </c>
      <c r="L5537" s="444">
        <f t="shared" ca="1" si="189"/>
        <v>-3553035985693278.5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-3553035985693278.5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-14804316607055.324</v>
      </c>
      <c r="L5538" s="444">
        <f t="shared" ca="1" si="189"/>
        <v>-3567840302300334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-3567840302300334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-14866001259584.727</v>
      </c>
      <c r="L5539" s="444">
        <f t="shared" ca="1" si="189"/>
        <v>-3582706303559918.5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-3582706303559918.5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-14927942931499.662</v>
      </c>
      <c r="L5540" s="444">
        <f t="shared" ca="1" si="189"/>
        <v>-3597634246491418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-3597634246491418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-14990142693714.242</v>
      </c>
      <c r="L5541" s="444">
        <f t="shared" ca="1" si="189"/>
        <v>-3612624389185132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-3612624389185132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-15052601621604.719</v>
      </c>
      <c r="L5542" s="444">
        <f t="shared" ca="1" si="189"/>
        <v>-3627676990806736.5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-3627676990806736.5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-15115320795028.068</v>
      </c>
      <c r="L5543" s="444">
        <f t="shared" ca="1" si="189"/>
        <v>-3642792311601764.5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-3642792311601764.5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-15178301298340.686</v>
      </c>
      <c r="L5544" s="444">
        <f t="shared" ca="1" si="189"/>
        <v>-3657970612900105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-3657970612900105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-15241544220417.104</v>
      </c>
      <c r="L5545" s="444">
        <f t="shared" ca="1" si="189"/>
        <v>-3673212157120522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-3673212157120522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-15305050654668.842</v>
      </c>
      <c r="L5546" s="444">
        <f t="shared" ca="1" si="189"/>
        <v>-3688517207775191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-3688517207775191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-15368821699063.293</v>
      </c>
      <c r="L5547" s="444">
        <f t="shared" ca="1" si="189"/>
        <v>-3703886029474254.5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-3703886029474254.5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-15432858456142.727</v>
      </c>
      <c r="L5548" s="444">
        <f t="shared" ca="1" si="189"/>
        <v>-3719318887930397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-3719318887930397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-15497162033043.32</v>
      </c>
      <c r="L5549" s="444">
        <f t="shared" ca="1" si="189"/>
        <v>-3734816049963440.5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-3734816049963440.5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-15561733541514.338</v>
      </c>
      <c r="L5550" s="444">
        <f t="shared" ca="1" si="189"/>
        <v>-3750377783504955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-3750377783504955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-15626574097937.313</v>
      </c>
      <c r="L5551" s="444">
        <f t="shared" ca="1" si="189"/>
        <v>-3766004357602892.5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-3766004357602892.5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-15691684823345.385</v>
      </c>
      <c r="L5552" s="444">
        <f t="shared" ca="1" si="189"/>
        <v>-3781696042426238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-3781696042426238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-15757066843442.658</v>
      </c>
      <c r="L5553" s="444">
        <f t="shared" ca="1" si="189"/>
        <v>-3797453109269680.5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-3797453109269680.5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-15822721288623.668</v>
      </c>
      <c r="L5554" s="444">
        <f t="shared" ca="1" si="189"/>
        <v>-3813275830558304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-3813275830558304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-15888649293992.934</v>
      </c>
      <c r="L5555" s="444">
        <f t="shared" ca="1" si="189"/>
        <v>-3829164479852297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-3829164479852297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-15954851999384.57</v>
      </c>
      <c r="L5556" s="444">
        <f t="shared" ca="1" si="189"/>
        <v>-3845119331851681.5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-3845119331851681.5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-16021330549382.006</v>
      </c>
      <c r="L5557" s="444">
        <f t="shared" ca="1" si="189"/>
        <v>-3861140662401063.5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-3861140662401063.5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-16088086093337.764</v>
      </c>
      <c r="L5558" s="444">
        <f t="shared" ca="1" si="189"/>
        <v>-3877228748494401.5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-3877228748494401.5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-16155119785393.34</v>
      </c>
      <c r="L5559" s="444">
        <f t="shared" ca="1" si="189"/>
        <v>-3893383868279795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-3893383868279795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-16222432784499.146</v>
      </c>
      <c r="L5560" s="444">
        <f t="shared" ca="1" si="189"/>
        <v>-3909606301064294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-3909606301064294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-16290026254434.559</v>
      </c>
      <c r="L5561" s="444">
        <f t="shared" ca="1" si="189"/>
        <v>-3925896327318728.5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-3925896327318728.5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-16357901363828.037</v>
      </c>
      <c r="L5562" s="444">
        <f t="shared" ca="1" si="189"/>
        <v>-3942254228682556.5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-3942254228682556.5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-16426059286177.318</v>
      </c>
      <c r="L5563" s="444">
        <f t="shared" ca="1" si="189"/>
        <v>-3958680287968734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-3958680287968734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-16494501199869.725</v>
      </c>
      <c r="L5564" s="444">
        <f t="shared" ca="1" si="189"/>
        <v>-3975174789168603.5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-3975174789168603.5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-16563228288202.514</v>
      </c>
      <c r="L5565" s="444">
        <f t="shared" ca="1" si="189"/>
        <v>-3991738017456806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-3991738017456806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-16632241739403.357</v>
      </c>
      <c r="L5566" s="444">
        <f t="shared" ca="1" si="189"/>
        <v>-4008370259196209.5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-4008370259196209.5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-16701542746650.875</v>
      </c>
      <c r="L5567" s="444">
        <f t="shared" ca="1" si="189"/>
        <v>-4025071801942860.5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-4025071801942860.5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-16771132508095.252</v>
      </c>
      <c r="L5568" s="444">
        <f t="shared" ca="1" si="189"/>
        <v>-4041842934450956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-4041842934450956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-16841012226878.98</v>
      </c>
      <c r="L5569" s="444">
        <f t="shared" ca="1" si="189"/>
        <v>-4058683946677835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-4058683946677835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-16911183111157.646</v>
      </c>
      <c r="L5570" s="444">
        <f t="shared" ca="1" si="189"/>
        <v>-4075595129788992.5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-4075595129788992.5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-16981646374120.805</v>
      </c>
      <c r="L5571" s="444">
        <f t="shared" ca="1" si="189"/>
        <v>-4092576776163113.5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-4092576776163113.5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-17052403234012.973</v>
      </c>
      <c r="L5572" s="444">
        <f t="shared" ca="1" si="189"/>
        <v>-4109629179397126.5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-4109629179397126.5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-17123454914154.693</v>
      </c>
      <c r="L5573" s="444">
        <f t="shared" ca="1" si="189"/>
        <v>-4126752634311281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-4126752634311281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-17194802642963.67</v>
      </c>
      <c r="L5574" s="444">
        <f t="shared" ca="1" si="189"/>
        <v>-4143947436954244.5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-4143947436954244.5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-17266447653976.018</v>
      </c>
      <c r="L5575" s="444">
        <f t="shared" ca="1" si="189"/>
        <v>-4161213884608220.5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-4161213884608220.5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-17338391185867.586</v>
      </c>
      <c r="L5576" s="444">
        <f t="shared" ca="1" si="189"/>
        <v>-4178552275794088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-4178552275794088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-17410634482475.367</v>
      </c>
      <c r="L5577" s="444">
        <f t="shared" ca="1" si="189"/>
        <v>-4195962910276563.5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-4195962910276563.5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-17483178792819.014</v>
      </c>
      <c r="L5578" s="444">
        <f t="shared" ca="1" si="189"/>
        <v>-4213446089069382.5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-4213446089069382.5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-17556025371122.428</v>
      </c>
      <c r="L5579" s="444">
        <f t="shared" ca="1" si="189"/>
        <v>-4231002114440505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-4231002114440505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-17629175476835.438</v>
      </c>
      <c r="L5580" s="444">
        <f t="shared" ca="1" si="189"/>
        <v>-4248631289917340.5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-4248631289917340.5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-17702630374655.586</v>
      </c>
      <c r="L5581" s="444">
        <f t="shared" ca="1" si="189"/>
        <v>-4266333920291996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-4266333920291996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-17776391334549.984</v>
      </c>
      <c r="L5582" s="444">
        <f t="shared" ca="1" si="189"/>
        <v>-4284110311626546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-4284110311626546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-17850459631777.277</v>
      </c>
      <c r="L5583" s="444">
        <f t="shared" ca="1" si="189"/>
        <v>-4301960771258323.5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-4301960771258323.5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-17924836546909.68</v>
      </c>
      <c r="L5584" s="444">
        <f t="shared" ca="1" si="189"/>
        <v>-4319885607805233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-4319885607805233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-17999523365855.137</v>
      </c>
      <c r="L5585" s="444">
        <f t="shared" ca="1" si="189"/>
        <v>-4337885131171088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-4337885131171088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-18074521379879.531</v>
      </c>
      <c r="L5586" s="444">
        <f t="shared" ca="1" si="189"/>
        <v>-4355959652550967.5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-4355959652550967.5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-18149831885629.027</v>
      </c>
      <c r="L5587" s="444">
        <f t="shared" ca="1" si="189"/>
        <v>-4374109484436596.5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-4374109484436596.5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-18225456185152.484</v>
      </c>
      <c r="L5588" s="444">
        <f t="shared" ca="1" si="189"/>
        <v>-4392334940621749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-4392334940621749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-18301395585923.953</v>
      </c>
      <c r="L5589" s="444">
        <f t="shared" ca="1" si="189"/>
        <v>-4410636336207673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-4410636336207673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-18377651400865.305</v>
      </c>
      <c r="L5590" s="444">
        <f t="shared" ca="1" si="189"/>
        <v>-4429013987608538.5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-4429013987608538.5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-18454224948368.91</v>
      </c>
      <c r="L5591" s="444">
        <f t="shared" ca="1" si="189"/>
        <v>-4447468212556907.5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-4447468212556907.5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-18531117552320.449</v>
      </c>
      <c r="L5592" s="444">
        <f t="shared" ca="1" si="189"/>
        <v>-4465999330109228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-4465999330109228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-18608330542121.781</v>
      </c>
      <c r="L5593" s="444">
        <f t="shared" ca="1" si="189"/>
        <v>-4484607660651350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-4484607660651350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-18685865252713.957</v>
      </c>
      <c r="L5594" s="444">
        <f t="shared" ca="1" si="189"/>
        <v>-4503293525904064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-4503293525904064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-18763723024600.266</v>
      </c>
      <c r="L5595" s="444">
        <f t="shared" ca="1" si="189"/>
        <v>-4522057248928664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-4522057248928664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-18841905203869.434</v>
      </c>
      <c r="L5596" s="444">
        <f t="shared" ca="1" si="189"/>
        <v>-4540899154132533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-4540899154132533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-18920413142218.887</v>
      </c>
      <c r="L5597" s="444">
        <f t="shared" ca="1" si="189"/>
        <v>-4559819567274752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-4559819567274752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-18999248196978.133</v>
      </c>
      <c r="L5598" s="444">
        <f t="shared" ca="1" si="189"/>
        <v>-4578818815471730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-4578818815471730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-19078411731132.207</v>
      </c>
      <c r="L5599" s="444">
        <f t="shared" ca="1" si="189"/>
        <v>-4597897227202862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-4597897227202862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-19157905113345.258</v>
      </c>
      <c r="L5600" s="444">
        <f t="shared" ca="1" si="189"/>
        <v>-4617055132316207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-4617055132316207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-19237729717984.195</v>
      </c>
      <c r="L5601" s="444">
        <f t="shared" ca="1" si="189"/>
        <v>-4636292862034191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-4636292862034191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-19317886925142.461</v>
      </c>
      <c r="L5602" s="444">
        <f t="shared" ca="1" si="189"/>
        <v>-4655610748959333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-4655610748959333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-19398378120663.887</v>
      </c>
      <c r="L5603" s="444">
        <f t="shared" ca="1" si="189"/>
        <v>-4675009127079997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-4675009127079997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-19479204696166.652</v>
      </c>
      <c r="L5604" s="444">
        <f t="shared" ca="1" si="189"/>
        <v>-4694488331776164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-4694488331776164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-19560368049067.352</v>
      </c>
      <c r="L5605" s="444">
        <f t="shared" ca="1" si="189"/>
        <v>-4714048699825231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-4714048699825231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-19641869582605.129</v>
      </c>
      <c r="L5606" s="444">
        <f t="shared" ca="1" si="189"/>
        <v>-4733690569407836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-4733690569407836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-19723710705865.984</v>
      </c>
      <c r="L5607" s="444">
        <f t="shared" ca="1" si="189"/>
        <v>-4753414280113702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-4753414280113702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-19805892833807.09</v>
      </c>
      <c r="L5608" s="444">
        <f t="shared" ca="1" si="189"/>
        <v>-4773220172947509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-4773220172947509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-19888417387281.289</v>
      </c>
      <c r="L5609" s="444">
        <f t="shared" ca="1" si="189"/>
        <v>-4793108590334790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-4793108590334790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-19971285793061.625</v>
      </c>
      <c r="L5610" s="444">
        <f t="shared" ca="1" si="189"/>
        <v>-4813079876127852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-4813079876127852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-20054499483866.051</v>
      </c>
      <c r="L5611" s="444">
        <f t="shared" ca="1" si="189"/>
        <v>-4833134375611718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-4833134375611718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-20138059898382.156</v>
      </c>
      <c r="L5612" s="444">
        <f t="shared" ca="1" si="189"/>
        <v>-4853272435510100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-4853272435510100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-20221968481292.082</v>
      </c>
      <c r="L5613" s="444">
        <f t="shared" ca="1" si="189"/>
        <v>-4873494403991392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-4873494403991392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-20306226683297.465</v>
      </c>
      <c r="L5614" s="444">
        <f t="shared" ca="1" si="189"/>
        <v>-4893800630674689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-4893800630674689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-20390835961144.539</v>
      </c>
      <c r="L5615" s="444">
        <f t="shared" ca="1" si="189"/>
        <v>-4914191466635834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-4914191466635834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-20475797777649.309</v>
      </c>
      <c r="L5616" s="444">
        <f t="shared" ca="1" si="189"/>
        <v>-4934667264413483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-4934667264413483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-20561113601722.844</v>
      </c>
      <c r="L5617" s="444">
        <f t="shared" ca="1" si="189"/>
        <v>-4955228378015206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-4955228378015206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-20646784908396.691</v>
      </c>
      <c r="L5618" s="444">
        <f t="shared" ref="L5618:L5872" ca="1" si="194">I5618-J5618+K5618</f>
        <v>-4975875162923603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-4975875162923603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-20732813178848.344</v>
      </c>
      <c r="L5619" s="444">
        <f t="shared" ca="1" si="194"/>
        <v>-4996607976102451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-4996607976102451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-20819199900426.879</v>
      </c>
      <c r="L5620" s="444">
        <f t="shared" ca="1" si="194"/>
        <v>-5017427176002878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-5017427176002878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-20905946566678.656</v>
      </c>
      <c r="L5621" s="444">
        <f t="shared" ca="1" si="194"/>
        <v>-5038333122569557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-5038333122569557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-20993054677373.152</v>
      </c>
      <c r="L5622" s="444">
        <f t="shared" ca="1" si="194"/>
        <v>-5059326177246930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-5059326177246930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-21080525738528.875</v>
      </c>
      <c r="L5623" s="444">
        <f t="shared" ca="1" si="194"/>
        <v>-5080406702985459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-5080406702985459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-21168361262439.414</v>
      </c>
      <c r="L5624" s="444">
        <f t="shared" ca="1" si="194"/>
        <v>-5101575064247898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-5101575064247898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-21256562767699.574</v>
      </c>
      <c r="L5625" s="444">
        <f t="shared" ca="1" si="194"/>
        <v>-5122831627015598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-5122831627015598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-21345131779231.656</v>
      </c>
      <c r="L5626" s="444">
        <f t="shared" ca="1" si="194"/>
        <v>-5144176758794830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-5144176758794830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-21434069828311.793</v>
      </c>
      <c r="L5627" s="444">
        <f t="shared" ca="1" si="194"/>
        <v>-5165610828623142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-5165610828623142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-21523378452596.426</v>
      </c>
      <c r="L5628" s="444">
        <f t="shared" ca="1" si="194"/>
        <v>-5187134207075738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-5187134207075738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-21613059196148.906</v>
      </c>
      <c r="L5629" s="444">
        <f t="shared" ca="1" si="194"/>
        <v>-5208747266271887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-5208747266271887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-21703113609466.195</v>
      </c>
      <c r="L5630" s="444">
        <f t="shared" ca="1" si="194"/>
        <v>-5230450379881353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-5230450379881353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-21793543249505.637</v>
      </c>
      <c r="L5631" s="444">
        <f t="shared" ca="1" si="194"/>
        <v>-5252243923130859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-5252243923130859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-21884349679711.914</v>
      </c>
      <c r="L5632" s="444">
        <f t="shared" ca="1" si="194"/>
        <v>-5274128272810571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-5274128272810571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-21975534470044.047</v>
      </c>
      <c r="L5633" s="444">
        <f t="shared" ca="1" si="194"/>
        <v>-5296103807280615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-5296103807280615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-22067099197002.563</v>
      </c>
      <c r="L5634" s="444">
        <f t="shared" ca="1" si="194"/>
        <v>-5318170906477618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-5318170906477618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-22159045443656.742</v>
      </c>
      <c r="L5635" s="444">
        <f t="shared" ca="1" si="194"/>
        <v>-5340329951921275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-5340329951921275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-22251374799671.98</v>
      </c>
      <c r="L5636" s="444">
        <f t="shared" ca="1" si="194"/>
        <v>-5362581326720947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-5362581326720947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-22344088861337.277</v>
      </c>
      <c r="L5637" s="444">
        <f t="shared" ca="1" si="194"/>
        <v>-5384925415582284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-5384925415582284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-22437189231592.852</v>
      </c>
      <c r="L5638" s="444">
        <f t="shared" ca="1" si="194"/>
        <v>-5407362604813877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-5407362604813877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-22530677520057.82</v>
      </c>
      <c r="L5639" s="444">
        <f t="shared" ca="1" si="194"/>
        <v>-5429893282333935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-5429893282333935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-22624555343058.063</v>
      </c>
      <c r="L5640" s="444">
        <f t="shared" ca="1" si="194"/>
        <v>-5452517837676993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-5452517837676993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-22718824323654.137</v>
      </c>
      <c r="L5641" s="444">
        <f t="shared" ca="1" si="194"/>
        <v>-5475236662000647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-5475236662000647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-22813486091669.363</v>
      </c>
      <c r="L5642" s="444">
        <f t="shared" ca="1" si="194"/>
        <v>-5498050148092316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-5498050148092316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-22908542283717.984</v>
      </c>
      <c r="L5643" s="444">
        <f t="shared" ca="1" si="194"/>
        <v>-5520958690376034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-5520958690376034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-23003994543233.477</v>
      </c>
      <c r="L5644" s="444">
        <f t="shared" ca="1" si="194"/>
        <v>-5543962684919267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-5543962684919267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-23099844520496.945</v>
      </c>
      <c r="L5645" s="444">
        <f t="shared" ca="1" si="194"/>
        <v>-5567062529439764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-5567062529439764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-23196093872665.684</v>
      </c>
      <c r="L5646" s="444">
        <f t="shared" ca="1" si="194"/>
        <v>-5590258623312430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-5590258623312430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-23292744263801.793</v>
      </c>
      <c r="L5647" s="444">
        <f t="shared" ca="1" si="194"/>
        <v>-5613551367576232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-5613551367576232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-23389797364900.965</v>
      </c>
      <c r="L5648" s="444">
        <f t="shared" ca="1" si="194"/>
        <v>-5636941164941133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-5636941164941133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-23487254853921.387</v>
      </c>
      <c r="L5649" s="444">
        <f t="shared" ca="1" si="194"/>
        <v>-5660428419795054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-5660428419795054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-23585118415812.727</v>
      </c>
      <c r="L5650" s="444">
        <f t="shared" ca="1" si="194"/>
        <v>-5684013538210867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-5684013538210867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-23683389742545.277</v>
      </c>
      <c r="L5651" s="444">
        <f t="shared" ca="1" si="194"/>
        <v>-5707696927953412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-5707696927953412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-23782070533139.215</v>
      </c>
      <c r="L5652" s="444">
        <f t="shared" ca="1" si="194"/>
        <v>-5731478998486551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-5731478998486551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-23881162493693.961</v>
      </c>
      <c r="L5653" s="444">
        <f t="shared" ca="1" si="194"/>
        <v>-5755360160980245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-5755360160980245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-23980667337417.688</v>
      </c>
      <c r="L5654" s="444">
        <f t="shared" ca="1" si="194"/>
        <v>-5779340828317663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-5779340828317663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-24080586784656.93</v>
      </c>
      <c r="L5655" s="444">
        <f t="shared" ca="1" si="194"/>
        <v>-5803421415102320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-5803421415102320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-24180922562926.332</v>
      </c>
      <c r="L5656" s="444">
        <f t="shared" ca="1" si="194"/>
        <v>-5827602337665246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-5827602337665246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-24281676406938.523</v>
      </c>
      <c r="L5657" s="444">
        <f t="shared" ca="1" si="194"/>
        <v>-5851884014072185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-5851884014072185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-24382850058634.105</v>
      </c>
      <c r="L5658" s="444">
        <f t="shared" ca="1" si="194"/>
        <v>-5876266864130819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-5876266864130819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-24484445267211.746</v>
      </c>
      <c r="L5659" s="444">
        <f t="shared" ca="1" si="194"/>
        <v>-5900751309398031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-5900751309398031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-24586463789158.461</v>
      </c>
      <c r="L5660" s="444">
        <f t="shared" ca="1" si="194"/>
        <v>-5925337773187189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-5925337773187189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-24688907388279.953</v>
      </c>
      <c r="L5661" s="444">
        <f t="shared" ca="1" si="194"/>
        <v>-5950026680575469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-5950026680575469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-24791777835731.121</v>
      </c>
      <c r="L5662" s="444">
        <f t="shared" ca="1" si="194"/>
        <v>-5974818458411200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-5974818458411200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-24895076910046.668</v>
      </c>
      <c r="L5663" s="444">
        <f t="shared" ca="1" si="194"/>
        <v>-5999713535321247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-5999713535321247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-24998806397171.863</v>
      </c>
      <c r="L5664" s="444">
        <f t="shared" ca="1" si="194"/>
        <v>-6024712341718419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-6024712341718419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-25102968090493.414</v>
      </c>
      <c r="L5665" s="444">
        <f t="shared" ca="1" si="194"/>
        <v>-6049815309808912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-6049815309808912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-25207563790870.465</v>
      </c>
      <c r="L5666" s="444">
        <f t="shared" ca="1" si="194"/>
        <v>-6075022873599782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-6075022873599782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-25312595306665.758</v>
      </c>
      <c r="L5667" s="444">
        <f t="shared" ca="1" si="194"/>
        <v>-6100335468906448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-6100335468906448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-25418064453776.867</v>
      </c>
      <c r="L5668" s="444">
        <f t="shared" ca="1" si="194"/>
        <v>-6125753533360225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-6125753533360225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-25523973055667.605</v>
      </c>
      <c r="L5669" s="444">
        <f t="shared" ca="1" si="194"/>
        <v>-6151277506415893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-6151277506415893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-25630322943399.555</v>
      </c>
      <c r="L5670" s="444">
        <f t="shared" ca="1" si="194"/>
        <v>-6176907829359293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-6176907829359293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-25737115955663.719</v>
      </c>
      <c r="L5671" s="444">
        <f t="shared" ca="1" si="194"/>
        <v>-6202644945314957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-6202644945314957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-25844353938812.32</v>
      </c>
      <c r="L5672" s="444">
        <f t="shared" ca="1" si="194"/>
        <v>-6228489299253769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-6228489299253769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-25952038746890.703</v>
      </c>
      <c r="L5673" s="444">
        <f t="shared" ca="1" si="194"/>
        <v>-6254441338000660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-6254441338000660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-26060172241669.418</v>
      </c>
      <c r="L5674" s="444">
        <f t="shared" ca="1" si="194"/>
        <v>-6280501510242329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-6280501510242329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-26168756292676.371</v>
      </c>
      <c r="L5675" s="444">
        <f t="shared" ca="1" si="194"/>
        <v>-6306670266535005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-6306670266535005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-26277792777229.188</v>
      </c>
      <c r="L5676" s="444">
        <f t="shared" ca="1" si="194"/>
        <v>-6332948059312234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-6332948059312234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-26387283580467.641</v>
      </c>
      <c r="L5677" s="444">
        <f t="shared" ca="1" si="194"/>
        <v>-6359335342892702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-6359335342892702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-26497230595386.258</v>
      </c>
      <c r="L5678" s="444">
        <f t="shared" ca="1" si="194"/>
        <v>-6385832573488088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-6385832573488088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-26607635722867.031</v>
      </c>
      <c r="L5679" s="444">
        <f t="shared" ca="1" si="194"/>
        <v>-6412440209210955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-6412440209210955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-26718500871712.313</v>
      </c>
      <c r="L5680" s="444">
        <f t="shared" ca="1" si="194"/>
        <v>-6439158710082667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-6439158710082667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-26829827958677.777</v>
      </c>
      <c r="L5681" s="444">
        <f t="shared" ca="1" si="194"/>
        <v>-6465988538041345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-6465988538041345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-26941618908505.605</v>
      </c>
      <c r="L5682" s="444">
        <f t="shared" ca="1" si="194"/>
        <v>-6492930156949851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-6492930156949851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-27053875653957.711</v>
      </c>
      <c r="L5683" s="444">
        <f t="shared" ca="1" si="194"/>
        <v>-6519984032603809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-6519984032603809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-27166600135849.203</v>
      </c>
      <c r="L5684" s="444">
        <f t="shared" ca="1" si="194"/>
        <v>-6547150632739658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-6547150632739658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-27279794303081.906</v>
      </c>
      <c r="L5685" s="444">
        <f t="shared" ca="1" si="194"/>
        <v>-6574430427042740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-6574430427042740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-27393460112678.082</v>
      </c>
      <c r="L5686" s="444">
        <f t="shared" ca="1" si="194"/>
        <v>-6601823887155418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-6601823887155418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-27507599529814.242</v>
      </c>
      <c r="L5687" s="444">
        <f t="shared" ca="1" si="194"/>
        <v>-6629331486685232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-6629331486685232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-27622214527855.133</v>
      </c>
      <c r="L5688" s="444">
        <f t="shared" ca="1" si="194"/>
        <v>-6656953701213087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-6656953701213087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-27737307088387.863</v>
      </c>
      <c r="L5689" s="444">
        <f t="shared" ca="1" si="194"/>
        <v>-6684691008301475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-6684691008301475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-27852879201256.145</v>
      </c>
      <c r="L5690" s="444">
        <f t="shared" ca="1" si="194"/>
        <v>-6712543887502731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-6712543887502731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-27968932864594.711</v>
      </c>
      <c r="L5691" s="444">
        <f t="shared" ca="1" si="194"/>
        <v>-6740512820367326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-6740512820367326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-28085470084863.859</v>
      </c>
      <c r="L5692" s="444">
        <f t="shared" ca="1" si="194"/>
        <v>-6768598290452190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-6768598290452190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-28202492876884.125</v>
      </c>
      <c r="L5693" s="444">
        <f t="shared" ca="1" si="194"/>
        <v>-6796800783329074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-6796800783329074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-28320003263871.141</v>
      </c>
      <c r="L5694" s="444">
        <f t="shared" ca="1" si="194"/>
        <v>-6825120786592945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-6825120786592945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-28438003277470.605</v>
      </c>
      <c r="L5695" s="444">
        <f t="shared" ca="1" si="194"/>
        <v>-6853558789870416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-6853558789870416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-28556494957793.398</v>
      </c>
      <c r="L5696" s="444">
        <f t="shared" ca="1" si="194"/>
        <v>-6882115284828209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-6882115284828209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-28675480353450.871</v>
      </c>
      <c r="L5697" s="444">
        <f t="shared" ca="1" si="194"/>
        <v>-6910790765181660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-6910790765181660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-28794961521590.25</v>
      </c>
      <c r="L5698" s="444">
        <f t="shared" ca="1" si="194"/>
        <v>-6939585726703250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-6939585726703250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-28914940527930.207</v>
      </c>
      <c r="L5699" s="444">
        <f t="shared" ca="1" si="194"/>
        <v>-6968500667231180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-6968500667231180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-29035419446796.582</v>
      </c>
      <c r="L5700" s="444">
        <f t="shared" ca="1" si="194"/>
        <v>-6997536086677977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-6997536086677977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-29156400361158.238</v>
      </c>
      <c r="L5701" s="444">
        <f t="shared" ca="1" si="194"/>
        <v>-7026692487039135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-7026692487039135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-29277885362663.066</v>
      </c>
      <c r="L5702" s="444">
        <f t="shared" ca="1" si="194"/>
        <v>-7055970372401798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-7055970372401798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-29399876551674.156</v>
      </c>
      <c r="L5703" s="444">
        <f t="shared" ca="1" si="194"/>
        <v>-7085370248953472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-7085370248953472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-29522376037306.133</v>
      </c>
      <c r="L5704" s="444">
        <f t="shared" ca="1" si="194"/>
        <v>-7114892624990778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-7114892624990778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-29645385937461.57</v>
      </c>
      <c r="L5705" s="444">
        <f t="shared" ca="1" si="194"/>
        <v>-7144538010928240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-7144538010928240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-29768908378867.672</v>
      </c>
      <c r="L5706" s="444">
        <f t="shared" ca="1" si="194"/>
        <v>-7174306919307108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-7174306919307108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-29892945497112.949</v>
      </c>
      <c r="L5707" s="444">
        <f t="shared" ca="1" si="194"/>
        <v>-7204199864804221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-7204199864804221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-30017499436684.254</v>
      </c>
      <c r="L5708" s="444">
        <f t="shared" ca="1" si="194"/>
        <v>-7234217364240905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-7234217364240905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-30142572351003.773</v>
      </c>
      <c r="L5709" s="444">
        <f t="shared" ca="1" si="194"/>
        <v>-7264359936591909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-7264359936591909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-30268166402466.293</v>
      </c>
      <c r="L5710" s="444">
        <f t="shared" ca="1" si="194"/>
        <v>-7294628102994375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-7294628102994375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-30394283762476.563</v>
      </c>
      <c r="L5711" s="444">
        <f t="shared" ca="1" si="194"/>
        <v>-7325022386756852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-7325022386756852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-30520926611486.883</v>
      </c>
      <c r="L5712" s="444">
        <f t="shared" ca="1" si="194"/>
        <v>-7355543313368339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-7355543313368339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-30648097139034.742</v>
      </c>
      <c r="L5713" s="444">
        <f t="shared" ca="1" si="194"/>
        <v>-7386191410507374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-7386191410507374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-30775797543780.723</v>
      </c>
      <c r="L5714" s="444">
        <f t="shared" ca="1" si="194"/>
        <v>-7416967208051155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-7416967208051155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-30904030033546.484</v>
      </c>
      <c r="L5715" s="444">
        <f t="shared" ca="1" si="194"/>
        <v>-7447871238084701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-7447871238084701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-31032796825352.922</v>
      </c>
      <c r="L5716" s="444">
        <f t="shared" ca="1" si="194"/>
        <v>-7478904034910054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-7478904034910054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-31162100145458.555</v>
      </c>
      <c r="L5717" s="444">
        <f t="shared" ca="1" si="194"/>
        <v>-7510066135055513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-7510066135055513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-31291942229397.969</v>
      </c>
      <c r="L5718" s="444">
        <f t="shared" ca="1" si="194"/>
        <v>-7541358077284911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-7541358077284911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-31422325322020.461</v>
      </c>
      <c r="L5719" s="444">
        <f t="shared" ca="1" si="194"/>
        <v>-7572780402606931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-7572780402606931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-31553251677528.879</v>
      </c>
      <c r="L5720" s="444">
        <f t="shared" ca="1" si="194"/>
        <v>-7604333654284460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-7604333654284460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-31684723559518.586</v>
      </c>
      <c r="L5721" s="444">
        <f t="shared" ca="1" si="194"/>
        <v>-7636018377843979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-7636018377843979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-31816743241016.582</v>
      </c>
      <c r="L5722" s="444">
        <f t="shared" ca="1" si="194"/>
        <v>-7667835121084996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-7667835121084996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-31949313004520.816</v>
      </c>
      <c r="L5723" s="444">
        <f t="shared" ca="1" si="194"/>
        <v>-7699784434089517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-7699784434089517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-32082435142039.656</v>
      </c>
      <c r="L5724" s="444">
        <f t="shared" ca="1" si="194"/>
        <v>-7731866869231557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-7731866869231557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-32216111955131.492</v>
      </c>
      <c r="L5725" s="444">
        <f t="shared" ca="1" si="194"/>
        <v>-7764082981186688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-7764082981186688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-32350345754944.531</v>
      </c>
      <c r="L5726" s="444">
        <f t="shared" ca="1" si="194"/>
        <v>-7796433326941633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-7796433326941633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-32485138862256.805</v>
      </c>
      <c r="L5727" s="444">
        <f t="shared" ca="1" si="194"/>
        <v>-7828918465803890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-7828918465803890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-32620493607516.207</v>
      </c>
      <c r="L5728" s="444">
        <f t="shared" ca="1" si="194"/>
        <v>-7861538959411406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-7861538959411406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-32756412330880.859</v>
      </c>
      <c r="L5729" s="444">
        <f t="shared" ca="1" si="194"/>
        <v>-7894295371742287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-7894295371742287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-32892897382259.523</v>
      </c>
      <c r="L5730" s="444">
        <f t="shared" ca="1" si="194"/>
        <v>-7927188269124547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-7927188269124547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-33029951121352.273</v>
      </c>
      <c r="L5731" s="444">
        <f t="shared" ca="1" si="194"/>
        <v>-7960218220245899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-7960218220245899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-33167575917691.25</v>
      </c>
      <c r="L5732" s="444">
        <f t="shared" ca="1" si="194"/>
        <v>-7993385796163590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-7993385796163590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-33305774150681.629</v>
      </c>
      <c r="L5733" s="444">
        <f t="shared" ca="1" si="194"/>
        <v>-8026691570314272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-8026691570314272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-33444548209642.797</v>
      </c>
      <c r="L5734" s="444">
        <f t="shared" ca="1" si="194"/>
        <v>-8060136118523915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-8060136118523915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-33583900493849.641</v>
      </c>
      <c r="L5735" s="444">
        <f t="shared" ca="1" si="194"/>
        <v>-8093720019017765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-8093720019017765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-33723833412574.023</v>
      </c>
      <c r="L5736" s="444">
        <f t="shared" ca="1" si="194"/>
        <v>-8127443852430339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-8127443852430339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-33864349385126.41</v>
      </c>
      <c r="L5737" s="444">
        <f t="shared" ca="1" si="194"/>
        <v>-8161308201815465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-8161308201815465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-34005450840897.77</v>
      </c>
      <c r="L5738" s="444">
        <f t="shared" ca="1" si="194"/>
        <v>-8195313652656363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-8195313652656363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-34147140219401.512</v>
      </c>
      <c r="L5739" s="444">
        <f t="shared" ca="1" si="194"/>
        <v>-8229460792875765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-8229460792875765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-34289419970315.684</v>
      </c>
      <c r="L5740" s="444">
        <f t="shared" ca="1" si="194"/>
        <v>-8263750212846081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-8263750212846081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-34432292553525.336</v>
      </c>
      <c r="L5741" s="444">
        <f t="shared" ca="1" si="194"/>
        <v>-8298182505399606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-8298182505399606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-34575760439165.023</v>
      </c>
      <c r="L5742" s="444">
        <f t="shared" ca="1" si="194"/>
        <v>-8332758265838771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-8332758265838771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-34719826107661.543</v>
      </c>
      <c r="L5743" s="444">
        <f t="shared" ca="1" si="194"/>
        <v>-8367478091946433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-8367478091946433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-34864492049776.809</v>
      </c>
      <c r="L5744" s="444">
        <f t="shared" ca="1" si="194"/>
        <v>-8402342583996210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-8402342583996210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-35009760766650.871</v>
      </c>
      <c r="L5745" s="444">
        <f t="shared" ca="1" si="194"/>
        <v>-8437352344762861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-8437352344762861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-35155634769845.254</v>
      </c>
      <c r="L5746" s="444">
        <f t="shared" ca="1" si="194"/>
        <v>-8472507979532706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-8472507979532706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-35302116581386.273</v>
      </c>
      <c r="L5747" s="444">
        <f t="shared" ca="1" si="194"/>
        <v>-8507810096114092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-8507810096114092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-35449208733808.719</v>
      </c>
      <c r="L5748" s="444">
        <f t="shared" ca="1" si="194"/>
        <v>-8543259304847901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-8543259304847901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-35596913770199.586</v>
      </c>
      <c r="L5749" s="444">
        <f t="shared" ca="1" si="194"/>
        <v>-8578856218618101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-8578856218618101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-35745234244242.086</v>
      </c>
      <c r="L5750" s="444">
        <f t="shared" ca="1" si="194"/>
        <v>-8614601452862343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-8614601452862343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-35894172720259.766</v>
      </c>
      <c r="L5751" s="444">
        <f t="shared" ca="1" si="194"/>
        <v>-8650495625582603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-8650495625582603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-36043731773260.844</v>
      </c>
      <c r="L5752" s="444">
        <f t="shared" ca="1" si="194"/>
        <v>-8686539357355864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-8686539357355864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-36193913988982.766</v>
      </c>
      <c r="L5753" s="444">
        <f t="shared" ca="1" si="194"/>
        <v>-8722733271344847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-8722733271344847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-36344721963936.859</v>
      </c>
      <c r="L5754" s="444">
        <f t="shared" ca="1" si="194"/>
        <v>-8759077993308784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-8759077993308784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-36496158305453.266</v>
      </c>
      <c r="L5755" s="444">
        <f t="shared" ca="1" si="194"/>
        <v>-8795574151614237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-8795574151614237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-36648225631725.984</v>
      </c>
      <c r="L5756" s="444">
        <f t="shared" ca="1" si="194"/>
        <v>-8832222377245963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-8832222377245963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-36800926571858.18</v>
      </c>
      <c r="L5757" s="444">
        <f t="shared" ca="1" si="194"/>
        <v>-8869023303817821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-8869023303817821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-36954263765907.586</v>
      </c>
      <c r="L5758" s="444">
        <f t="shared" ca="1" si="194"/>
        <v>-8905977567583729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-8905977567583729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-37108239864932.203</v>
      </c>
      <c r="L5759" s="444">
        <f t="shared" ca="1" si="194"/>
        <v>-8943085807448661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-8943085807448661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-37262857531036.086</v>
      </c>
      <c r="L5760" s="444">
        <f t="shared" ca="1" si="194"/>
        <v>-8980348664979697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-8980348664979697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-37418119437415.406</v>
      </c>
      <c r="L5761" s="444">
        <f t="shared" ca="1" si="194"/>
        <v>-9017766784417112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-9017766784417112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-37574028268404.633</v>
      </c>
      <c r="L5762" s="444">
        <f t="shared" ca="1" si="194"/>
        <v>-9055340812685516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-9055340812685516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-37730586719522.984</v>
      </c>
      <c r="L5763" s="444">
        <f t="shared" ca="1" si="194"/>
        <v>-9093071399405038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-9093071399405038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-37887797497520.992</v>
      </c>
      <c r="L5764" s="444">
        <f t="shared" ca="1" si="194"/>
        <v>-9130959196902558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-9130959196902558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-38045663320427.328</v>
      </c>
      <c r="L5765" s="444">
        <f t="shared" ca="1" si="194"/>
        <v>-9169004860222986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-9169004860222986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-38204186917595.773</v>
      </c>
      <c r="L5766" s="444">
        <f t="shared" ca="1" si="194"/>
        <v>-9207209047140582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-9207209047140582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-38363371029752.422</v>
      </c>
      <c r="L5767" s="444">
        <f t="shared" ca="1" si="194"/>
        <v>-9245572418170334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-9245572418170334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-38523218409043.055</v>
      </c>
      <c r="L5768" s="444">
        <f t="shared" ca="1" si="194"/>
        <v>-9284095636579378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-9284095636579378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-38683731819080.742</v>
      </c>
      <c r="L5769" s="444">
        <f t="shared" ca="1" si="194"/>
        <v>-9322779368398458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-9322779368398458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-38844914034993.578</v>
      </c>
      <c r="L5770" s="444">
        <f t="shared" ca="1" si="194"/>
        <v>-9361624282433452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-9361624282433452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-39006767843472.719</v>
      </c>
      <c r="L5771" s="444">
        <f t="shared" ca="1" si="194"/>
        <v>-9400631050276924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-9400631050276924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-39169296042820.516</v>
      </c>
      <c r="L5772" s="444">
        <f t="shared" ca="1" si="194"/>
        <v>-9439800346319744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-9439800346319744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-39332501442998.93</v>
      </c>
      <c r="L5773" s="444">
        <f t="shared" ca="1" si="194"/>
        <v>-9479132847762742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-9479132847762742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-39496386865678.094</v>
      </c>
      <c r="L5774" s="444">
        <f t="shared" ca="1" si="194"/>
        <v>-9518629234628420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-9518629234628420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-39660955144285.086</v>
      </c>
      <c r="L5775" s="444">
        <f t="shared" ca="1" si="194"/>
        <v>-9558290189772706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-9558290189772706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-39826209124052.938</v>
      </c>
      <c r="L5776" s="444">
        <f t="shared" ca="1" si="194"/>
        <v>-9598116398896758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-9598116398896758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-39992151662069.828</v>
      </c>
      <c r="L5777" s="444">
        <f t="shared" ca="1" si="194"/>
        <v>-9638108550558828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-9638108550558828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-40158785627328.453</v>
      </c>
      <c r="L5778" s="444">
        <f t="shared" ca="1" si="194"/>
        <v>-9678267336186156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-9678267336186156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-40326113900775.648</v>
      </c>
      <c r="L5779" s="444">
        <f t="shared" ca="1" si="194"/>
        <v>-9718593450086932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-9718593450086932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-40494139375362.219</v>
      </c>
      <c r="L5780" s="444">
        <f t="shared" ca="1" si="194"/>
        <v>-9759087589462294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-9759087589462294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-40662864956092.891</v>
      </c>
      <c r="L5781" s="444">
        <f t="shared" ca="1" si="194"/>
        <v>-9799750454418386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-9799750454418386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-40832293560076.609</v>
      </c>
      <c r="L5782" s="444">
        <f t="shared" ca="1" si="194"/>
        <v>-9840582747978462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-9840582747978462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-41002428116576.922</v>
      </c>
      <c r="L5783" s="444">
        <f t="shared" ca="1" si="194"/>
        <v>-9881585176095038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-9881585176095038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-41173271567062.656</v>
      </c>
      <c r="L5784" s="444">
        <f t="shared" ca="1" si="194"/>
        <v>-9922758447662100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-9922758447662100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-41344826865258.75</v>
      </c>
      <c r="L5785" s="444">
        <f t="shared" ca="1" si="194"/>
        <v>-9964103274527358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-9964103274527358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-41517096977197.328</v>
      </c>
      <c r="L5786" s="444">
        <f t="shared" ca="1" si="194"/>
        <v>-1.0005620371504556E+16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-1.0005620371504556E+16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-41690084881268.984</v>
      </c>
      <c r="L5787" s="444">
        <f t="shared" ca="1" si="194"/>
        <v>-1.0047310456385824E+16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-1.0047310456385824E+16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-41863793568274.266</v>
      </c>
      <c r="L5788" s="444">
        <f t="shared" ca="1" si="194"/>
        <v>-1.0089174249954098E+16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-1.0089174249954098E+16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-42038226041475.406</v>
      </c>
      <c r="L5789" s="444">
        <f t="shared" ca="1" si="194"/>
        <v>-1.0131212475995574E+16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-1.0131212475995574E+16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-42213385316648.227</v>
      </c>
      <c r="L5790" s="444">
        <f t="shared" ca="1" si="194"/>
        <v>-1.0173425861312222E+16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-1.0173425861312222E+16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-42389274422134.258</v>
      </c>
      <c r="L5791" s="444">
        <f t="shared" ca="1" si="194"/>
        <v>-1.0215815135734356E+16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-1.0215815135734356E+16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-42565896398893.148</v>
      </c>
      <c r="L5792" s="444">
        <f t="shared" ca="1" si="194"/>
        <v>-1.025838103213325E+16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-1.025838103213325E+16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-42743254300555.211</v>
      </c>
      <c r="L5793" s="444">
        <f t="shared" ca="1" si="194"/>
        <v>-1.0301124286433806E+16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-1.0301124286433806E+16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-42921351193474.188</v>
      </c>
      <c r="L5794" s="444">
        <f t="shared" ca="1" si="194"/>
        <v>-1.034404563762728E+16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-1.034404563762728E+16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-43100190156780.336</v>
      </c>
      <c r="L5795" s="444">
        <f t="shared" ca="1" si="194"/>
        <v>-1.038714582778406E+16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-1.038714582778406E+16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-43279774282433.586</v>
      </c>
      <c r="L5796" s="444">
        <f t="shared" ca="1" si="194"/>
        <v>-1.0430425602066494E+16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-1.0430425602066494E+16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-43460106675277.055</v>
      </c>
      <c r="L5797" s="444">
        <f t="shared" ca="1" si="194"/>
        <v>-1.0473885708741772E+16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-1.0473885708741772E+16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-43641190453090.719</v>
      </c>
      <c r="L5798" s="444">
        <f t="shared" ca="1" si="194"/>
        <v>-1.0517526899194862E+16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-1.0517526899194862E+16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-43823028746645.258</v>
      </c>
      <c r="L5799" s="444">
        <f t="shared" ca="1" si="194"/>
        <v>-1.0561349927941508E+16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-1.0561349927941508E+16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-44005624699756.281</v>
      </c>
      <c r="L5800" s="444">
        <f t="shared" ca="1" si="194"/>
        <v>-1.0605355552641264E+16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-1.0605355552641264E+16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-44188981469338.602</v>
      </c>
      <c r="L5801" s="444">
        <f t="shared" ca="1" si="194"/>
        <v>-1.0649544534110602E+16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-1.0649544534110602E+16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-44373102225460.844</v>
      </c>
      <c r="L5802" s="444">
        <f t="shared" ca="1" si="194"/>
        <v>-1.0693917636336062E+16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-1.0693917636336062E+16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-44557990151400.258</v>
      </c>
      <c r="L5803" s="444">
        <f t="shared" ca="1" si="194"/>
        <v>-1.0738475626487462E+16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-1.0738475626487462E+16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-44743648443697.758</v>
      </c>
      <c r="L5804" s="444">
        <f t="shared" ca="1" si="194"/>
        <v>-1.078321927493116E+16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-1.078321927493116E+16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-44930080312213.164</v>
      </c>
      <c r="L5805" s="444">
        <f t="shared" ca="1" si="194"/>
        <v>-1.0828149355243374E+16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-1.0828149355243374E+16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-45117288980180.727</v>
      </c>
      <c r="L5806" s="444">
        <f t="shared" ca="1" si="194"/>
        <v>-1.0873266644223554E+16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-1.0873266644223554E+16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-45305277684264.805</v>
      </c>
      <c r="L5807" s="444">
        <f t="shared" ca="1" si="194"/>
        <v>-1.0918571921907818E+16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-1.0918571921907818E+16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-45494049674615.906</v>
      </c>
      <c r="L5808" s="444">
        <f t="shared" ca="1" si="194"/>
        <v>-1.0964065971582434E+16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-1.0964065971582434E+16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-45683608214926.805</v>
      </c>
      <c r="L5809" s="444">
        <f t="shared" ca="1" si="194"/>
        <v>-1.100974957979736E+16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-1.100974957979736E+16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-45873956582489</v>
      </c>
      <c r="L5810" s="444">
        <f t="shared" ca="1" si="194"/>
        <v>-1.1055623536379848E+16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-1.1055623536379848E+16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-46065098068249.367</v>
      </c>
      <c r="L5811" s="444">
        <f t="shared" ca="1" si="194"/>
        <v>-1.1101688634448098E+16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-1.1101688634448098E+16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-46257035976867.078</v>
      </c>
      <c r="L5812" s="444">
        <f t="shared" ca="1" si="194"/>
        <v>-1.1147945670424966E+16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-1.1147945670424966E+16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-46449773626770.688</v>
      </c>
      <c r="L5813" s="444">
        <f t="shared" ca="1" si="194"/>
        <v>-1.1194395444051736E+16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-1.1194395444051736E+16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-46643314350215.563</v>
      </c>
      <c r="L5814" s="444">
        <f t="shared" ca="1" si="194"/>
        <v>-1.1241038758401952E+16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-1.1241038758401952E+16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-46837661493341.469</v>
      </c>
      <c r="L5815" s="444">
        <f t="shared" ca="1" si="194"/>
        <v>-1.1287876419895294E+16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-1.1287876419895294E+16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-47032818416230.391</v>
      </c>
      <c r="L5816" s="444">
        <f t="shared" ca="1" si="194"/>
        <v>-1.1334909238311524E+16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-1.1334909238311524E+16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-47228788492964.68</v>
      </c>
      <c r="L5817" s="444">
        <f t="shared" ca="1" si="194"/>
        <v>-1.1382138026804488E+16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-1.1382138026804488E+16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-47425575111685.367</v>
      </c>
      <c r="L5818" s="444">
        <f t="shared" ca="1" si="194"/>
        <v>-1.1429563601916174E+16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-1.1429563601916174E+16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-47623181674650.727</v>
      </c>
      <c r="L5819" s="444">
        <f t="shared" ca="1" si="194"/>
        <v>-1.1477186783590824E+16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-1.1477186783590824E+16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-47821611598295.102</v>
      </c>
      <c r="L5820" s="444">
        <f t="shared" ca="1" si="194"/>
        <v>-1.152500839518912E+16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-1.152500839518912E+16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-48020868313288</v>
      </c>
      <c r="L5821" s="444">
        <f t="shared" ca="1" si="194"/>
        <v>-1.1573029263502408E+16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-1.1573029263502408E+16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-48220955264593.367</v>
      </c>
      <c r="L5822" s="444">
        <f t="shared" ca="1" si="194"/>
        <v>-1.1621250218767002E+16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-1.1621250218767002E+16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-48421875911529.172</v>
      </c>
      <c r="L5823" s="444">
        <f t="shared" ca="1" si="194"/>
        <v>-1.1669672094678532E+16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-1.1669672094678532E+16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-48623633727827.219</v>
      </c>
      <c r="L5824" s="444">
        <f t="shared" ca="1" si="194"/>
        <v>-1.171829572840636E+16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-1.171829572840636E+16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-48826232201693.164</v>
      </c>
      <c r="L5825" s="444">
        <f t="shared" ca="1" si="194"/>
        <v>-1.1767121960608054E+16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-1.1767121960608054E+16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-49029674835866.891</v>
      </c>
      <c r="L5826" s="444">
        <f t="shared" ca="1" si="194"/>
        <v>-1.181615163544392E+16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-1.181615163544392E+16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-49233965147683</v>
      </c>
      <c r="L5827" s="444">
        <f t="shared" ca="1" si="194"/>
        <v>-1.1865385600591604E+16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-1.1865385600591604E+16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-49439106669131.68</v>
      </c>
      <c r="L5828" s="444">
        <f t="shared" ca="1" si="194"/>
        <v>-1.1914824707260736E+16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-1.1914824707260736E+16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-49645102946919.734</v>
      </c>
      <c r="L5829" s="444">
        <f t="shared" ca="1" si="194"/>
        <v>-1.1964469810207656E+16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-1.1964469810207656E+16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-49851957542531.898</v>
      </c>
      <c r="L5830" s="444">
        <f t="shared" ca="1" si="194"/>
        <v>-1.2014321767750188E+16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-1.2014321767750188E+16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-50059674032292.453</v>
      </c>
      <c r="L5831" s="444">
        <f t="shared" ca="1" si="194"/>
        <v>-1.206438144178248E+16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-1.206438144178248E+16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-50268256007427</v>
      </c>
      <c r="L5832" s="444">
        <f t="shared" ca="1" si="194"/>
        <v>-1.2114649697789908E+16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-1.2114649697789908E+16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-50477707074124.617</v>
      </c>
      <c r="L5833" s="444">
        <f t="shared" ca="1" si="194"/>
        <v>-1.2165127404864032E+16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-1.2165127404864032E+16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-50688030853600.133</v>
      </c>
      <c r="L5834" s="444">
        <f t="shared" ca="1" si="194"/>
        <v>-1.2215815435717632E+16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-1.2215815435717632E+16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-50899230982156.797</v>
      </c>
      <c r="L5835" s="444">
        <f t="shared" ca="1" si="194"/>
        <v>-1.2266714666699788E+16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-1.2266714666699788E+16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-51111311111249.117</v>
      </c>
      <c r="L5836" s="444">
        <f t="shared" ca="1" si="194"/>
        <v>-1.2317825977811038E+16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-1.2317825977811038E+16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-51324274907545.992</v>
      </c>
      <c r="L5837" s="444">
        <f t="shared" ca="1" si="194"/>
        <v>-1.2369150252718584E+16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-1.2369150252718584E+16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-51538126052994.102</v>
      </c>
      <c r="L5838" s="444">
        <f t="shared" ca="1" si="194"/>
        <v>-1.2420688378771578E+16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-1.2420688378771578E+16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-51752868244881.578</v>
      </c>
      <c r="L5839" s="444">
        <f t="shared" ca="1" si="194"/>
        <v>-1.247244124701646E+16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-1.247244124701646E+16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-51968505195901.914</v>
      </c>
      <c r="L5840" s="444">
        <f t="shared" ca="1" si="194"/>
        <v>-1.2524409752212362E+16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-1.2524409752212362E+16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-52185040634218.172</v>
      </c>
      <c r="L5841" s="444">
        <f t="shared" ca="1" si="194"/>
        <v>-1.257659479284658E+16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-1.257659479284658E+16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-52402478303527.414</v>
      </c>
      <c r="L5842" s="444">
        <f t="shared" ca="1" si="194"/>
        <v>-1.2628997271150108E+16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-1.2628997271150108E+16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-52620821963125.453</v>
      </c>
      <c r="L5843" s="444">
        <f t="shared" ca="1" si="194"/>
        <v>-1.2681618093113234E+16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-1.2681618093113234E+16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-52840075387971.805</v>
      </c>
      <c r="L5844" s="444">
        <f t="shared" ca="1" si="194"/>
        <v>-1.2734458168501206E+16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-1.2734458168501206E+16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-53060242368755.023</v>
      </c>
      <c r="L5845" s="444">
        <f t="shared" ca="1" si="194"/>
        <v>-1.2787518410869962E+16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-1.2787518410869962E+16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-53281326711958.172</v>
      </c>
      <c r="L5846" s="444">
        <f t="shared" ca="1" si="194"/>
        <v>-1.284079973758192E+16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-1.284079973758192E+16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-53503332239924.664</v>
      </c>
      <c r="L5847" s="444">
        <f t="shared" ca="1" si="194"/>
        <v>-1.2894303069821844E+16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-1.2894303069821844E+16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-53726262790924.352</v>
      </c>
      <c r="L5848" s="444">
        <f t="shared" ca="1" si="194"/>
        <v>-1.2948029332612768E+16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-1.2948029332612768E+16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-53950122219219.867</v>
      </c>
      <c r="L5849" s="444">
        <f t="shared" ca="1" si="194"/>
        <v>-1.3001979454831988E+16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-1.3001979454831988E+16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-54174914395133.281</v>
      </c>
      <c r="L5850" s="444">
        <f t="shared" ca="1" si="194"/>
        <v>-1.3056154369227122E+16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-1.3056154369227122E+16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-54400643205113.008</v>
      </c>
      <c r="L5851" s="444">
        <f t="shared" ca="1" si="194"/>
        <v>-1.3110555012432236E+16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-1.3110555012432236E+16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-54627312551800.984</v>
      </c>
      <c r="L5852" s="444">
        <f t="shared" ca="1" si="194"/>
        <v>-1.3165182324984036E+16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-1.3165182324984036E+16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-54854926354100.148</v>
      </c>
      <c r="L5853" s="444">
        <f t="shared" ca="1" si="194"/>
        <v>-1.3220037251338136E+16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-1.3220037251338136E+16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-55083488547242.234</v>
      </c>
      <c r="L5854" s="444">
        <f t="shared" ca="1" si="194"/>
        <v>-1.3275120739885378E+16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-1.3275120739885378E+16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-55313003082855.742</v>
      </c>
      <c r="L5855" s="444">
        <f t="shared" ca="1" si="194"/>
        <v>-1.3330433742968234E+16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-1.3330433742968234E+16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-55543473929034.305</v>
      </c>
      <c r="L5856" s="444">
        <f t="shared" ca="1" si="194"/>
        <v>-1.3385977216897268E+16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-1.3385977216897268E+16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-55774905070405.281</v>
      </c>
      <c r="L5857" s="444">
        <f t="shared" ca="1" si="194"/>
        <v>-1.3441752121967674E+16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-1.3441752121967674E+16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-56007300508198.641</v>
      </c>
      <c r="L5858" s="444">
        <f t="shared" ca="1" si="194"/>
        <v>-1.3497759422475872E+16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-1.3497759422475872E+16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-56240664260316.133</v>
      </c>
      <c r="L5859" s="444">
        <f t="shared" ca="1" si="194"/>
        <v>-1.3554000086736188E+16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-1.3554000086736188E+16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-56475000361400.781</v>
      </c>
      <c r="L5860" s="444">
        <f t="shared" ca="1" si="194"/>
        <v>-1.3610475087097588E+16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-1.3610475087097588E+16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-56710312862906.617</v>
      </c>
      <c r="L5861" s="444">
        <f t="shared" ca="1" si="194"/>
        <v>-1.3667185399960494E+16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-1.3667185399960494E+16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-56946605833168.727</v>
      </c>
      <c r="L5862" s="444">
        <f t="shared" ca="1" si="194"/>
        <v>-1.3724132005793662E+16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-1.3724132005793662E+16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-57183883357473.594</v>
      </c>
      <c r="L5863" s="444">
        <f t="shared" ca="1" si="194"/>
        <v>-1.3781315889151136E+16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-1.3781315889151136E+16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-57422149538129.734</v>
      </c>
      <c r="L5864" s="444">
        <f t="shared" ca="1" si="194"/>
        <v>-1.3838738038689266E+16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-1.3838738038689266E+16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-57661408494538.609</v>
      </c>
      <c r="L5865" s="444">
        <f t="shared" ca="1" si="194"/>
        <v>-1.3896399447183804E+16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-1.3896399447183804E+16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-57901664363265.852</v>
      </c>
      <c r="L5866" s="444">
        <f t="shared" ca="1" si="194"/>
        <v>-1.395430111154707E+16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-1.395430111154707E+16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-58142921298112.789</v>
      </c>
      <c r="L5867" s="444">
        <f t="shared" ca="1" si="194"/>
        <v>-1.4012444032845182E+16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-1.4012444032845182E+16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-58385183470188.258</v>
      </c>
      <c r="L5868" s="444">
        <f t="shared" ca="1" si="194"/>
        <v>-1.407082921631537E+16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-1.407082921631537E+16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-58628455067980.711</v>
      </c>
      <c r="L5869" s="444">
        <f t="shared" ca="1" si="194"/>
        <v>-1.412945767138335E+16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-1.412945767138335E+16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-58872740297430.617</v>
      </c>
      <c r="L5870" s="444">
        <f t="shared" ca="1" si="194"/>
        <v>-1.418833041168078E+16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-1.418833041168078E+16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-59118043382003.258</v>
      </c>
      <c r="L5871" s="444">
        <f t="shared" ca="1" si="194"/>
        <v>-1.4247448455062784E+16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-1.4247448455062784E+16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-59364368562761.602</v>
      </c>
      <c r="L5872" s="444">
        <f t="shared" ca="1" si="194"/>
        <v>-1.4306812823625546E+16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-1.4306812823625546E+16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-59611720098439.773</v>
      </c>
      <c r="L5873" s="444">
        <f t="shared" ref="L5873:L6127" ca="1" si="199">I5873-J5873+K5873</f>
        <v>-1.4366424543723986E+16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-1.4366424543723986E+16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-59860102265516.609</v>
      </c>
      <c r="L5874" s="444">
        <f t="shared" ca="1" si="199"/>
        <v>-1.4426284645989502E+16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-1.4426284645989502E+16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-60109519358289.594</v>
      </c>
      <c r="L5875" s="444">
        <f t="shared" ca="1" si="199"/>
        <v>-1.4486394165347792E+16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-1.4486394165347792E+16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-60359975688949.125</v>
      </c>
      <c r="L5876" s="444">
        <f t="shared" ca="1" si="199"/>
        <v>-1.4546754141036742E+16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-1.4546754141036742E+16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-60611475587653.094</v>
      </c>
      <c r="L5877" s="444">
        <f t="shared" ca="1" si="199"/>
        <v>-1.4607365616624396E+16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-1.4607365616624396E+16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-60864023402601.648</v>
      </c>
      <c r="L5878" s="444">
        <f t="shared" ca="1" si="199"/>
        <v>-1.4668229640026998E+16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-1.4668229640026998E+16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-61117623500112.492</v>
      </c>
      <c r="L5879" s="444">
        <f t="shared" ca="1" si="199"/>
        <v>-1.472934726352711E+16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-1.472934726352711E+16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-61372280264696.297</v>
      </c>
      <c r="L5880" s="444">
        <f t="shared" ca="1" si="199"/>
        <v>-1.4790719543791806E+16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-1.4790719543791806E+16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-61627998099132.523</v>
      </c>
      <c r="L5881" s="444">
        <f t="shared" ca="1" si="199"/>
        <v>-1.4852347541890938E+16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-1.4852347541890938E+16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-61884781424545.57</v>
      </c>
      <c r="L5882" s="444">
        <f t="shared" ca="1" si="199"/>
        <v>-1.4914232323315484E+16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-1.4914232323315484E+16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-62142634680481.18</v>
      </c>
      <c r="L5883" s="444">
        <f t="shared" ca="1" si="199"/>
        <v>-1.4976374957995966E+16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-1.4976374957995966E+16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-62401562324983.195</v>
      </c>
      <c r="L5884" s="444">
        <f t="shared" ca="1" si="199"/>
        <v>-1.503877652032095E+16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-1.503877652032095E+16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-62661568834670.617</v>
      </c>
      <c r="L5885" s="444">
        <f t="shared" ca="1" si="199"/>
        <v>-1.510143808915562E+16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-1.510143808915562E+16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-62922658704815.086</v>
      </c>
      <c r="L5886" s="444">
        <f t="shared" ca="1" si="199"/>
        <v>-1.5164360747860436E+16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-1.5164360747860436E+16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-63184836449418.484</v>
      </c>
      <c r="L5887" s="444">
        <f t="shared" ca="1" si="199"/>
        <v>-1.5227545584309854E+16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-1.5227545584309854E+16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-63448106601291.055</v>
      </c>
      <c r="L5888" s="444">
        <f t="shared" ca="1" si="199"/>
        <v>-1.5290993690911146E+16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-1.5290993690911146E+16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-63712473712129.766</v>
      </c>
      <c r="L5889" s="444">
        <f t="shared" ca="1" si="199"/>
        <v>-1.5354706164623276E+16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-1.5354706164623276E+16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-63977942352596.977</v>
      </c>
      <c r="L5890" s="444">
        <f t="shared" ca="1" si="199"/>
        <v>-1.5418684106975872E+16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-1.5418684106975872E+16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-64244517112399.469</v>
      </c>
      <c r="L5891" s="444">
        <f t="shared" ca="1" si="199"/>
        <v>-1.5482928624088272E+16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-1.5482928624088272E+16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-64512202600367.789</v>
      </c>
      <c r="L5892" s="444">
        <f t="shared" ca="1" si="199"/>
        <v>-1.554744082668864E+16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-1.554744082668864E+16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-64781003444536</v>
      </c>
      <c r="L5893" s="444">
        <f t="shared" ca="1" si="199"/>
        <v>-1.5612221830133176E+16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-1.5612221830133176E+16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-65050924292221.57</v>
      </c>
      <c r="L5894" s="444">
        <f t="shared" ca="1" si="199"/>
        <v>-1.5677272754425398E+16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-1.5677272754425398E+16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-65321969810105.836</v>
      </c>
      <c r="L5895" s="444">
        <f t="shared" ca="1" si="199"/>
        <v>-1.5742594724235504E+16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-1.5742594724235504E+16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-65594144684314.602</v>
      </c>
      <c r="L5896" s="444">
        <f t="shared" ca="1" si="199"/>
        <v>-1.5808188868919818E+16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-1.5808188868919818E+16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-65867453620499.242</v>
      </c>
      <c r="L5897" s="444">
        <f t="shared" ca="1" si="199"/>
        <v>-1.5874056322540318E+16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-1.5874056322540318E+16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-66141901343917.992</v>
      </c>
      <c r="L5898" s="444">
        <f t="shared" ca="1" si="199"/>
        <v>-1.5940198223884236E+16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-1.5940198223884236E+16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-66417492599517.648</v>
      </c>
      <c r="L5899" s="444">
        <f t="shared" ca="1" si="199"/>
        <v>-1.6006615716483754E+16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-1.6006615716483754E+16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-66694232152015.641</v>
      </c>
      <c r="L5900" s="444">
        <f t="shared" ca="1" si="199"/>
        <v>-1.607330994863577E+16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-1.607330994863577E+16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-66972124785982.375</v>
      </c>
      <c r="L5901" s="444">
        <f t="shared" ca="1" si="199"/>
        <v>-1.6140282073421752E+16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-1.6140282073421752E+16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-67251175305923.977</v>
      </c>
      <c r="L5902" s="444">
        <f t="shared" ca="1" si="199"/>
        <v>-1.6207533248727676E+16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-1.6207533248727676E+16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-67531388536365.32</v>
      </c>
      <c r="L5903" s="444">
        <f t="shared" ca="1" si="199"/>
        <v>-1.6275064637264042E+16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-1.6275064637264042E+16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-67812769321933.508</v>
      </c>
      <c r="L5904" s="444">
        <f t="shared" ca="1" si="199"/>
        <v>-1.6342877406585976E+16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-1.6342877406585976E+16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-68095322527441.555</v>
      </c>
      <c r="L5905" s="444">
        <f t="shared" ca="1" si="199"/>
        <v>-1.6410972729113418E+16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-1.6410972729113418E+16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-68379053037972.586</v>
      </c>
      <c r="L5906" s="444">
        <f t="shared" ca="1" si="199"/>
        <v>-1.647935178215139E+16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-1.647935178215139E+16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-68663965758964.125</v>
      </c>
      <c r="L5907" s="444">
        <f t="shared" ca="1" si="199"/>
        <v>-1.6548015747910354E+16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-1.6548015747910354E+16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-68950065616293.141</v>
      </c>
      <c r="L5908" s="444">
        <f t="shared" ca="1" si="199"/>
        <v>-1.6616965813526648E+16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-1.6616965813526648E+16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-69237357556361.031</v>
      </c>
      <c r="L5909" s="444">
        <f t="shared" ca="1" si="199"/>
        <v>-1.668620317108301E+16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-1.668620317108301E+16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-69525846546179.211</v>
      </c>
      <c r="L5910" s="444">
        <f t="shared" ca="1" si="199"/>
        <v>-1.675572901762919E+16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-1.675572901762919E+16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-69815537573454.961</v>
      </c>
      <c r="L5911" s="444">
        <f t="shared" ca="1" si="199"/>
        <v>-1.6825544555202644E+16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-1.6825544555202644E+16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-70106435646677.68</v>
      </c>
      <c r="L5912" s="444">
        <f t="shared" ca="1" si="199"/>
        <v>-1.6895650990849322E+16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-1.6895650990849322E+16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-70398545795205.5</v>
      </c>
      <c r="L5913" s="444">
        <f t="shared" ca="1" si="199"/>
        <v>-1.6966049536644528E+16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-1.6966049536644528E+16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-70691873069352.203</v>
      </c>
      <c r="L5914" s="444">
        <f t="shared" ca="1" si="199"/>
        <v>-1.703674140971388E+16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-1.703674140971388E+16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-70986422540474.5</v>
      </c>
      <c r="L5915" s="444">
        <f t="shared" ca="1" si="199"/>
        <v>-1.7107727832254354E+16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-1.7107727832254354E+16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-71282199301059.813</v>
      </c>
      <c r="L5916" s="444">
        <f t="shared" ca="1" si="199"/>
        <v>-1.7179010031555414E+16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-1.7179010031555414E+16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-71579208464814.219</v>
      </c>
      <c r="L5917" s="444">
        <f t="shared" ca="1" si="199"/>
        <v>-1.7250589240020228E+16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-1.7250589240020228E+16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-71877455166750.953</v>
      </c>
      <c r="L5918" s="444">
        <f t="shared" ca="1" si="199"/>
        <v>-1.7322466695186978E+16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-1.7322466695186978E+16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-72176944563279.078</v>
      </c>
      <c r="L5919" s="444">
        <f t="shared" ca="1" si="199"/>
        <v>-1.7394643639750258E+16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-1.7394643639750258E+16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-72477681832292.734</v>
      </c>
      <c r="L5920" s="444">
        <f t="shared" ca="1" si="199"/>
        <v>-1.746712132158255E+16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-1.746712132158255E+16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-72779672173260.625</v>
      </c>
      <c r="L5921" s="444">
        <f t="shared" ca="1" si="199"/>
        <v>-1.753990099375581E+16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-1.753990099375581E+16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-73082920807315.875</v>
      </c>
      <c r="L5922" s="444">
        <f t="shared" ca="1" si="199"/>
        <v>-1.7612983914563126E+16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-1.7612983914563126E+16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-73387432977346.344</v>
      </c>
      <c r="L5923" s="444">
        <f t="shared" ca="1" si="199"/>
        <v>-1.7686371347540472E+16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-1.7686371347540472E+16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-73693213948085.297</v>
      </c>
      <c r="L5924" s="444">
        <f t="shared" ca="1" si="199"/>
        <v>-1.7760064561488558E+16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-1.7760064561488558E+16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-74000269006202.328</v>
      </c>
      <c r="L5925" s="444">
        <f t="shared" ca="1" si="199"/>
        <v>-1.783406483049476E+16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-1.783406483049476E+16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-74308603460394.844</v>
      </c>
      <c r="L5926" s="444">
        <f t="shared" ca="1" si="199"/>
        <v>-1.7908373433955154E+16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-1.7908373433955154E+16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-74618222641479.797</v>
      </c>
      <c r="L5927" s="444">
        <f t="shared" ca="1" si="199"/>
        <v>-1.7982991656596634E+16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-1.7982991656596634E+16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-74929131902485.984</v>
      </c>
      <c r="L5928" s="444">
        <f t="shared" ca="1" si="199"/>
        <v>-1.805792078849912E+16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-1.805792078849912E+16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-75241336618746.328</v>
      </c>
      <c r="L5929" s="444">
        <f t="shared" ca="1" si="199"/>
        <v>-1.8133162125117868E+16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-1.8133162125117868E+16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-75554842187991.109</v>
      </c>
      <c r="L5930" s="444">
        <f t="shared" ca="1" si="199"/>
        <v>-1.820871696730586E+16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-1.820871696730586E+16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-75869654030441.078</v>
      </c>
      <c r="L5931" s="444">
        <f t="shared" ca="1" si="199"/>
        <v>-1.82845866213363E+16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-1.82845866213363E+16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-76185777588901.25</v>
      </c>
      <c r="L5932" s="444">
        <f t="shared" ca="1" si="199"/>
        <v>-1.83607723989252E+16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-1.83607723989252E+16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-76503218328855</v>
      </c>
      <c r="L5933" s="444">
        <f t="shared" ca="1" si="199"/>
        <v>-1.8437275617254056E+16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-1.8437275617254056E+16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-76821981738558.563</v>
      </c>
      <c r="L5934" s="444">
        <f t="shared" ca="1" si="199"/>
        <v>-1.8514097598992616E+16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-1.8514097598992616E+16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-77142073329135.906</v>
      </c>
      <c r="L5935" s="444">
        <f t="shared" ca="1" si="199"/>
        <v>-1.8591239672321752E+16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-1.8591239672321752E+16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-77463498634673.969</v>
      </c>
      <c r="L5936" s="444">
        <f t="shared" ca="1" si="199"/>
        <v>-1.8668703170956424E+16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-1.8668703170956424E+16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-77786263212318.438</v>
      </c>
      <c r="L5937" s="444">
        <f t="shared" ca="1" si="199"/>
        <v>-1.8746489434168744E+16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-1.8746489434168744E+16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-78110372642369.766</v>
      </c>
      <c r="L5938" s="444">
        <f t="shared" ca="1" si="199"/>
        <v>-1.8824599806811112E+16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-1.8824599806811112E+16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-78435832528379.625</v>
      </c>
      <c r="L5939" s="444">
        <f t="shared" ca="1" si="199"/>
        <v>-1.8903035639339492E+16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-1.8903035639339492E+16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-78762648497247.875</v>
      </c>
      <c r="L5940" s="444">
        <f t="shared" ca="1" si="199"/>
        <v>-1.898179828783674E+16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-1.898179828783674E+16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-79090826199319.75</v>
      </c>
      <c r="L5941" s="444">
        <f t="shared" ca="1" si="199"/>
        <v>-1.906088911403606E+16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-1.906088911403606E+16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-79420371308483.578</v>
      </c>
      <c r="L5942" s="444">
        <f t="shared" ca="1" si="199"/>
        <v>-1.9140309485344544E+16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-1.9140309485344544E+16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-79751289522268.938</v>
      </c>
      <c r="L5943" s="444">
        <f t="shared" ca="1" si="199"/>
        <v>-1.9220060774866812E+16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-1.9220060774866812E+16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-80083586561945.047</v>
      </c>
      <c r="L5944" s="444">
        <f t="shared" ca="1" si="199"/>
        <v>-1.9300144361428756E+16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-1.9300144361428756E+16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-80417268172619.813</v>
      </c>
      <c r="L5945" s="444">
        <f t="shared" ca="1" si="199"/>
        <v>-1.9380561629601376E+16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-1.9380561629601376E+16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-80752340123339.063</v>
      </c>
      <c r="L5946" s="444">
        <f t="shared" ca="1" si="199"/>
        <v>-1.9461313969724716E+16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-1.9461313969724716E+16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-81088808207186.313</v>
      </c>
      <c r="L5947" s="444">
        <f t="shared" ca="1" si="199"/>
        <v>-1.9542402777931904E+16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-1.9542402777931904E+16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-81426678241382.938</v>
      </c>
      <c r="L5948" s="444">
        <f t="shared" ca="1" si="199"/>
        <v>-1.9623829456173288E+16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-1.9623829456173288E+16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-81765956067388.703</v>
      </c>
      <c r="L5949" s="444">
        <f t="shared" ca="1" si="199"/>
        <v>-1.9705595412240676E+16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-1.9705595412240676E+16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-82106647551002.813</v>
      </c>
      <c r="L5950" s="444">
        <f t="shared" ca="1" si="199"/>
        <v>-1.978770205979168E+16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-1.978770205979168E+16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-82448758582465.328</v>
      </c>
      <c r="L5951" s="444">
        <f t="shared" ca="1" si="199"/>
        <v>-1.9870150818374144E+16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-1.9870150818374144E+16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-82792295076558.938</v>
      </c>
      <c r="L5952" s="444">
        <f t="shared" ca="1" si="199"/>
        <v>-1.9952943113450704E+16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-1.9952943113450704E+16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-83137262972711.266</v>
      </c>
      <c r="L5953" s="444">
        <f t="shared" ca="1" si="199"/>
        <v>-2.0036080376423416E+16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-2.0036080376423416E+16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-83483668235097.563</v>
      </c>
      <c r="L5954" s="444">
        <f t="shared" ca="1" si="199"/>
        <v>-2.0119564044658512E+16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-2.0119564044658512E+16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-83831516852743.797</v>
      </c>
      <c r="L5955" s="444">
        <f t="shared" ca="1" si="199"/>
        <v>-2.0203395561511256E+16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-2.0203395561511256E+16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-84180814839630.234</v>
      </c>
      <c r="L5956" s="444">
        <f t="shared" ca="1" si="199"/>
        <v>-2.0287576376350888E+16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-2.0287576376350888E+16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-84531568234795.359</v>
      </c>
      <c r="L5957" s="444">
        <f t="shared" ca="1" si="199"/>
        <v>-2.0372107944585684E+16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-2.0372107944585684E+16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-84883783102440.344</v>
      </c>
      <c r="L5958" s="444">
        <f t="shared" ca="1" si="199"/>
        <v>-2.0456991727688124E+16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-2.0456991727688124E+16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-85237465532033.844</v>
      </c>
      <c r="L5959" s="444">
        <f t="shared" ca="1" si="199"/>
        <v>-2.0542229193220156E+16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-2.0542229193220156E+16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-85592621638417.313</v>
      </c>
      <c r="L5960" s="444">
        <f t="shared" ca="1" si="199"/>
        <v>-2.0627821814858572E+16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-2.0627821814858572E+16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-85949257561910.719</v>
      </c>
      <c r="L5961" s="444">
        <f t="shared" ca="1" si="199"/>
        <v>-2.0713771072420484E+16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-2.0713771072420484E+16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-86307379468418.688</v>
      </c>
      <c r="L5962" s="444">
        <f t="shared" ca="1" si="199"/>
        <v>-2.0800078451888904E+16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-2.0800078451888904E+16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-86666993549537.094</v>
      </c>
      <c r="L5963" s="444">
        <f t="shared" ca="1" si="199"/>
        <v>-2.088674544543844E+16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-2.088674544543844E+16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-87028106022660.172</v>
      </c>
      <c r="L5964" s="444">
        <f t="shared" ca="1" si="199"/>
        <v>-2.09737735514611E+16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-2.09737735514611E+16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-87390723131087.922</v>
      </c>
      <c r="L5965" s="444">
        <f t="shared" ca="1" si="199"/>
        <v>-2.1061164274592188E+16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-2.1061164274592188E+16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-87754851144134.109</v>
      </c>
      <c r="L5966" s="444">
        <f t="shared" ca="1" si="199"/>
        <v>-2.1148919125736324E+16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-2.1148919125736324E+16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-88120496357234.688</v>
      </c>
      <c r="L5967" s="444">
        <f t="shared" ca="1" si="199"/>
        <v>-2.123703962209356E+16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-2.123703962209356E+16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-88487665092056.5</v>
      </c>
      <c r="L5968" s="444">
        <f t="shared" ca="1" si="199"/>
        <v>-2.1325527287185616E+16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-2.1325527287185616E+16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-88856363696606.734</v>
      </c>
      <c r="L5969" s="444">
        <f t="shared" ca="1" si="199"/>
        <v>-2.1414383650882224E+16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-2.1414383650882224E+16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-89226598545342.594</v>
      </c>
      <c r="L5970" s="444">
        <f t="shared" ca="1" si="199"/>
        <v>-2.1503610249427568E+16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-2.1503610249427568E+16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-89598376039281.531</v>
      </c>
      <c r="L5971" s="444">
        <f t="shared" ca="1" si="199"/>
        <v>-2.1593208625466848E+16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-2.1593208625466848E+16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-89971702606111.859</v>
      </c>
      <c r="L5972" s="444">
        <f t="shared" ca="1" si="199"/>
        <v>-2.168318032807296E+16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-2.168318032807296E+16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-90346584700304</v>
      </c>
      <c r="L5973" s="444">
        <f t="shared" ca="1" si="199"/>
        <v>-2.1773526912773264E+16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-2.1773526912773264E+16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-90723028803221.938</v>
      </c>
      <c r="L5974" s="444">
        <f t="shared" ca="1" si="199"/>
        <v>-2.1864249941576484E+16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-2.1864249941576484E+16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-91101041423235.344</v>
      </c>
      <c r="L5975" s="444">
        <f t="shared" ca="1" si="199"/>
        <v>-2.195535098299972E+16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-2.195535098299972E+16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-91480629095832.172</v>
      </c>
      <c r="L5976" s="444">
        <f t="shared" ca="1" si="199"/>
        <v>-2.2046831612095552E+16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-2.2046831612095552E+16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-91861798383731.469</v>
      </c>
      <c r="L5977" s="444">
        <f t="shared" ca="1" si="199"/>
        <v>-2.2138693410479284E+16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-2.2138693410479284E+16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-92244555876997.016</v>
      </c>
      <c r="L5978" s="444">
        <f t="shared" ca="1" si="199"/>
        <v>-2.223093796635628E+16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-2.223093796635628E+16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-92628908193151.172</v>
      </c>
      <c r="L5979" s="444">
        <f t="shared" ca="1" si="199"/>
        <v>-2.2323566874549432E+16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-2.2323566874549432E+16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-93014861977289.297</v>
      </c>
      <c r="L5980" s="444">
        <f t="shared" ca="1" si="199"/>
        <v>-2.241658173652672E+16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-2.241658173652672E+16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-93402423902194.672</v>
      </c>
      <c r="L5981" s="444">
        <f t="shared" ca="1" si="199"/>
        <v>-2.2509984160428916E+16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-2.2509984160428916E+16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-93791600668453.813</v>
      </c>
      <c r="L5982" s="444">
        <f t="shared" ca="1" si="199"/>
        <v>-2.2603775761097368E+16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-2.2603775761097368E+16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-94182399004572.359</v>
      </c>
      <c r="L5983" s="444">
        <f t="shared" ca="1" si="199"/>
        <v>-2.269795816010194E+16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-2.269795816010194E+16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-94574825667091.422</v>
      </c>
      <c r="L5984" s="444">
        <f t="shared" ca="1" si="199"/>
        <v>-2.2792532985769032E+16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-2.2792532985769032E+16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-94968887440704.297</v>
      </c>
      <c r="L5985" s="444">
        <f t="shared" ca="1" si="199"/>
        <v>-2.2887501873209736E+16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-2.2887501873209736E+16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-95364591138373.906</v>
      </c>
      <c r="L5986" s="444">
        <f t="shared" ca="1" si="199"/>
        <v>-2.2982866464348108E+16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-2.2982866464348108E+16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-95761943601450.453</v>
      </c>
      <c r="L5987" s="444">
        <f t="shared" ca="1" si="199"/>
        <v>-2.307862840794956E+16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-2.307862840794956E+16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-96160951699789.828</v>
      </c>
      <c r="L5988" s="444">
        <f t="shared" ca="1" si="199"/>
        <v>-2.3174789359649348E+16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-2.3174789359649348E+16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-96561622331872.281</v>
      </c>
      <c r="L5989" s="444">
        <f t="shared" ca="1" si="199"/>
        <v>-2.327135098198122E+16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-2.327135098198122E+16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-96963962424921.75</v>
      </c>
      <c r="L5990" s="444">
        <f t="shared" ca="1" si="199"/>
        <v>-2.336831494440614E+16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-2.336831494440614E+16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-97367978935025.578</v>
      </c>
      <c r="L5991" s="444">
        <f t="shared" ca="1" si="199"/>
        <v>-2.3465682923341164E+16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-2.3465682923341164E+16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-97773678847254.844</v>
      </c>
      <c r="L5992" s="444">
        <f t="shared" ca="1" si="199"/>
        <v>-2.356345660218842E+16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-2.356345660218842E+16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-98181069175785.078</v>
      </c>
      <c r="L5993" s="444">
        <f t="shared" ca="1" si="199"/>
        <v>-2.3661637671364204E+16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-2.3661637671364204E+16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-98590156964017.516</v>
      </c>
      <c r="L5994" s="444">
        <f t="shared" ca="1" si="199"/>
        <v>-2.376022782832822E+16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-2.376022782832822E+16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-99000949284700.922</v>
      </c>
      <c r="L5995" s="444">
        <f t="shared" ca="1" si="199"/>
        <v>-2.385922877761292E+16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-2.385922877761292E+16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-99413453240053.828</v>
      </c>
      <c r="L5996" s="444">
        <f t="shared" ca="1" si="199"/>
        <v>-2.3958642230852972E+16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-2.3958642230852972E+16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-99827675961887.375</v>
      </c>
      <c r="L5997" s="444">
        <f t="shared" ca="1" si="199"/>
        <v>-2.405846990681486E+16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-2.405846990681486E+16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-100243624611728.58</v>
      </c>
      <c r="L5998" s="444">
        <f t="shared" ca="1" si="199"/>
        <v>-2.4158713531426588E+16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-2.4158713531426588E+16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-100661306380944.11</v>
      </c>
      <c r="L5999" s="444">
        <f t="shared" ca="1" si="199"/>
        <v>-2.4259374837807532E+16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-2.4259374837807532E+16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-101080728490864.72</v>
      </c>
      <c r="L6000" s="444">
        <f t="shared" ca="1" si="199"/>
        <v>-2.4360455566298396E+16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-2.4360455566298396E+16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-101501898192909.98</v>
      </c>
      <c r="L6001" s="444">
        <f t="shared" ca="1" si="199"/>
        <v>-2.4461957464491304E+16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-2.4461957464491304E+16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-101924822768713.77</v>
      </c>
      <c r="L6002" s="444">
        <f t="shared" ca="1" si="199"/>
        <v>-2.4563882287260016E+16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-2.4563882287260016E+16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-102349509530250.06</v>
      </c>
      <c r="L6003" s="444">
        <f t="shared" ca="1" si="199"/>
        <v>-2.4666231796790268E+16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-2.4666231796790268E+16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-102775965819959.45</v>
      </c>
      <c r="L6004" s="444">
        <f t="shared" ca="1" si="199"/>
        <v>-2.4769007762610228E+16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-2.4769007762610228E+16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-103204199010875.95</v>
      </c>
      <c r="L6005" s="444">
        <f t="shared" ca="1" si="199"/>
        <v>-2.4872211961621104E+16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-2.4872211961621104E+16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-103634216506754.59</v>
      </c>
      <c r="L6006" s="444">
        <f t="shared" ca="1" si="199"/>
        <v>-2.497584617812786E+16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-2.497584617812786E+16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-104066025742199.42</v>
      </c>
      <c r="L6007" s="444">
        <f t="shared" ca="1" si="199"/>
        <v>-2.507991220387006E+16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-2.507991220387006E+16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-104499634182791.92</v>
      </c>
      <c r="L6008" s="444">
        <f t="shared" ca="1" si="199"/>
        <v>-2.5184411838052852E+16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-2.5184411838052852E+16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-104935049325220.22</v>
      </c>
      <c r="L6009" s="444">
        <f t="shared" ca="1" si="199"/>
        <v>-2.5289346887378072E+16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-2.5289346887378072E+16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-105372278697408.63</v>
      </c>
      <c r="L6010" s="444">
        <f t="shared" ca="1" si="199"/>
        <v>-2.539471916607548E+16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-2.539471916607548E+16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-105811329858647.83</v>
      </c>
      <c r="L6011" s="444">
        <f t="shared" ca="1" si="199"/>
        <v>-2.5500530495934128E+16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-2.5500530495934128E+16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-106252210399725.53</v>
      </c>
      <c r="L6012" s="444">
        <f t="shared" ca="1" si="199"/>
        <v>-2.5606782706333852E+16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-2.5606782706333852E+16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-106694927943057.72</v>
      </c>
      <c r="L6013" s="444">
        <f t="shared" ca="1" si="199"/>
        <v>-2.5713477634276908E+16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-2.5713477634276908E+16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-107139490142820.45</v>
      </c>
      <c r="L6014" s="444">
        <f t="shared" ca="1" si="199"/>
        <v>-2.5820617124419728E+16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-2.5820617124419728E+16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-107585904685082.2</v>
      </c>
      <c r="L6015" s="444">
        <f t="shared" ca="1" si="199"/>
        <v>-2.5928203029104812E+16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-2.5928203029104812E+16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-108034179287936.72</v>
      </c>
      <c r="L6016" s="444">
        <f t="shared" ca="1" si="199"/>
        <v>-2.6036237208392748E+16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-2.6036237208392748E+16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-108484321701636.45</v>
      </c>
      <c r="L6017" s="444">
        <f t="shared" ca="1" si="199"/>
        <v>-2.6144721530094384E+16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-2.6144721530094384E+16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-108936339708726.59</v>
      </c>
      <c r="L6018" s="444">
        <f t="shared" ca="1" si="199"/>
        <v>-2.6253657869803112E+16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-2.6253657869803112E+16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-109390241124179.63</v>
      </c>
      <c r="L6019" s="444">
        <f t="shared" ca="1" si="199"/>
        <v>-2.6363048110927292E+16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-2.6363048110927292E+16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-109846033795530.38</v>
      </c>
      <c r="L6020" s="444">
        <f t="shared" ca="1" si="199"/>
        <v>-2.6472894144722824E+16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-2.6472894144722824E+16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-110303725603011.77</v>
      </c>
      <c r="L6021" s="444">
        <f t="shared" ca="1" si="199"/>
        <v>-2.6583197870325836E+16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-2.6583197870325836E+16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-110763324459690.98</v>
      </c>
      <c r="L6022" s="444">
        <f t="shared" ca="1" si="199"/>
        <v>-2.6693961194785528E+16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-2.6693961194785528E+16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-111224838311606.36</v>
      </c>
      <c r="L6023" s="444">
        <f t="shared" ca="1" si="199"/>
        <v>-2.6805186033097136E+16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-2.6805186033097136E+16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-111688275137904.73</v>
      </c>
      <c r="L6024" s="444">
        <f t="shared" ca="1" si="199"/>
        <v>-2.691687430823504E+16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-2.691687430823504E+16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-112153642950979.33</v>
      </c>
      <c r="L6025" s="444">
        <f t="shared" ca="1" si="199"/>
        <v>-2.702902795118602E+16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-2.702902795118602E+16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-112620949796608.42</v>
      </c>
      <c r="L6026" s="444">
        <f t="shared" ca="1" si="199"/>
        <v>-2.7141648900982628E+16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-2.7141648900982628E+16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-113090203754094.28</v>
      </c>
      <c r="L6027" s="444">
        <f t="shared" ca="1" si="199"/>
        <v>-2.7254739104736724E+16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-2.7254739104736724E+16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-113561412936403.02</v>
      </c>
      <c r="L6028" s="444">
        <f t="shared" ca="1" si="199"/>
        <v>-2.7368300517673128E+16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-2.7368300517673128E+16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-114034585490304.7</v>
      </c>
      <c r="L6029" s="444">
        <f t="shared" ca="1" si="199"/>
        <v>-2.7482335103163432E+16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-2.7482335103163432E+16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-114509729596514.3</v>
      </c>
      <c r="L6030" s="444">
        <f t="shared" ca="1" si="199"/>
        <v>-2.7596844832759948E+16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-2.7596844832759948E+16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-114986853469833.11</v>
      </c>
      <c r="L6031" s="444">
        <f t="shared" ca="1" si="199"/>
        <v>-2.771183168622978E+16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-2.771183168622978E+16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-115465965359290.75</v>
      </c>
      <c r="L6032" s="444">
        <f t="shared" ca="1" si="199"/>
        <v>-2.7827297651589072E+16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-2.7827297651589072E+16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-115947073548287.8</v>
      </c>
      <c r="L6033" s="444">
        <f t="shared" ca="1" si="199"/>
        <v>-2.794324472513736E+16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-2.794324472513736E+16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-116430186354739</v>
      </c>
      <c r="L6034" s="444">
        <f t="shared" ca="1" si="199"/>
        <v>-2.80596749114921E+16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-2.80596749114921E+16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-116915312131217.06</v>
      </c>
      <c r="L6035" s="444">
        <f t="shared" ca="1" si="199"/>
        <v>-2.8176590223623316E+16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-2.8176590223623316E+16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-117402459265097.14</v>
      </c>
      <c r="L6036" s="444">
        <f t="shared" ca="1" si="199"/>
        <v>-2.8293992682888412E+16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-2.8293992682888412E+16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-117891636178701.72</v>
      </c>
      <c r="L6037" s="444">
        <f t="shared" ca="1" si="199"/>
        <v>-2.8411884319067112E+16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-2.8411884319067112E+16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-118382851329446.31</v>
      </c>
      <c r="L6038" s="444">
        <f t="shared" ca="1" si="199"/>
        <v>-2.853026717039656E+16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-2.853026717039656E+16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-118876113209985.67</v>
      </c>
      <c r="L6039" s="444">
        <f t="shared" ca="1" si="199"/>
        <v>-2.8649143283606544E+16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-2.8649143283606544E+16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-119371430348360.61</v>
      </c>
      <c r="L6040" s="444">
        <f t="shared" ca="1" si="199"/>
        <v>-2.8768514713954904E+16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-2.8768514713954904E+16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-119868811308145.44</v>
      </c>
      <c r="L6041" s="444">
        <f t="shared" ca="1" si="199"/>
        <v>-2.8888383525263048E+16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-2.8888383525263048E+16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-120368264688596.03</v>
      </c>
      <c r="L6042" s="444">
        <f t="shared" ca="1" si="199"/>
        <v>-2.9008751789951644E+16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-2.9008751789951644E+16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-120869799124798.52</v>
      </c>
      <c r="L6043" s="444">
        <f t="shared" ca="1" si="199"/>
        <v>-2.9129621589076444E+16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-2.9129621589076444E+16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-121373423287818.52</v>
      </c>
      <c r="L6044" s="444">
        <f t="shared" ca="1" si="199"/>
        <v>-2.9250995012364264E+16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-2.9250995012364264E+16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-121879145884851.11</v>
      </c>
      <c r="L6045" s="444">
        <f t="shared" ca="1" si="199"/>
        <v>-2.9372874158249116E+16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-2.9372874158249116E+16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-122386975659371.31</v>
      </c>
      <c r="L6046" s="444">
        <f t="shared" ca="1" si="199"/>
        <v>-2.9495261133908488E+16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-2.9495261133908488E+16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-122896921391285.36</v>
      </c>
      <c r="L6047" s="444">
        <f t="shared" ca="1" si="199"/>
        <v>-2.9618158055299772E+16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-2.9618158055299772E+16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-123408991897082.36</v>
      </c>
      <c r="L6048" s="444">
        <f t="shared" ca="1" si="199"/>
        <v>-2.9741567047196856E+16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-2.9741567047196856E+16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-123923196029986.92</v>
      </c>
      <c r="L6049" s="444">
        <f t="shared" ca="1" si="199"/>
        <v>-2.9865490243226844E+16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-2.9865490243226844E+16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-124439542680111.84</v>
      </c>
      <c r="L6050" s="444">
        <f t="shared" ca="1" si="199"/>
        <v>-2.9989929785906956E+16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-2.9989929785906956E+16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-124958040774612.33</v>
      </c>
      <c r="L6051" s="444">
        <f t="shared" ca="1" si="199"/>
        <v>-3.0114887826681568E+16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-3.0114887826681568E+16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-125478699277839.86</v>
      </c>
      <c r="L6052" s="444">
        <f t="shared" ca="1" si="199"/>
        <v>-3.0240366525959408E+16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-3.0240366525959408E+16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-126001527191497.53</v>
      </c>
      <c r="L6053" s="444">
        <f t="shared" ca="1" si="199"/>
        <v>-3.0366368053150904E+16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-3.0366368053150904E+16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-126526533554795.42</v>
      </c>
      <c r="L6054" s="444">
        <f t="shared" ca="1" si="199"/>
        <v>-3.04928945867057E+16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-3.04928945867057E+16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-127053727444607.08</v>
      </c>
      <c r="L6055" s="444">
        <f t="shared" ca="1" si="199"/>
        <v>-3.0619948314150308E+16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-3.0619948314150308E+16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-127583117975626.28</v>
      </c>
      <c r="L6056" s="444">
        <f t="shared" ca="1" si="199"/>
        <v>-3.0747531432125936E+16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-3.0747531432125936E+16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-128114714300524.73</v>
      </c>
      <c r="L6057" s="444">
        <f t="shared" ca="1" si="199"/>
        <v>-3.087564614642646E+16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-3.087564614642646E+16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-128648525610110.25</v>
      </c>
      <c r="L6058" s="444">
        <f t="shared" ca="1" si="199"/>
        <v>-3.1004294672036572E+16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-3.1004294672036572E+16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-129184561133485.73</v>
      </c>
      <c r="L6059" s="444">
        <f t="shared" ca="1" si="199"/>
        <v>-3.1133479233170056E+16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-3.1133479233170056E+16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-129722830138208.56</v>
      </c>
      <c r="L6060" s="444">
        <f t="shared" ca="1" si="199"/>
        <v>-3.1263202063308264E+16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-3.1263202063308264E+16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-130263341930451.11</v>
      </c>
      <c r="L6061" s="444">
        <f t="shared" ca="1" si="199"/>
        <v>-3.1393465405238716E+16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-3.1393465405238716E+16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-130806105855161.31</v>
      </c>
      <c r="L6062" s="444">
        <f t="shared" ca="1" si="199"/>
        <v>-3.1524271511093876E+16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-3.1524271511093876E+16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-131351131296224.5</v>
      </c>
      <c r="L6063" s="444">
        <f t="shared" ca="1" si="199"/>
        <v>-3.16556226423901E+16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-3.16556226423901E+16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-131898427676625.44</v>
      </c>
      <c r="L6064" s="444">
        <f t="shared" ca="1" si="199"/>
        <v>-3.1787521070066724E+16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-3.1787521070066724E+16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-132448004458611.34</v>
      </c>
      <c r="L6065" s="444">
        <f t="shared" ca="1" si="199"/>
        <v>-3.1919969074525336E+16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-3.1919969074525336E+16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-132999871143855.58</v>
      </c>
      <c r="L6066" s="444">
        <f t="shared" ca="1" si="199"/>
        <v>-3.2052968945669192E+16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-3.2052968945669192E+16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-133554037273621.63</v>
      </c>
      <c r="L6067" s="444">
        <f t="shared" ca="1" si="199"/>
        <v>-3.2186522982942812E+16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-3.2186522982942812E+16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-134110512428928.39</v>
      </c>
      <c r="L6068" s="444">
        <f t="shared" ca="1" si="199"/>
        <v>-3.232063349537174E+16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-3.232063349537174E+16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-134669306230715.58</v>
      </c>
      <c r="L6069" s="444">
        <f t="shared" ca="1" si="199"/>
        <v>-3.2455302801602456E+16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-3.2455302801602456E+16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-135230428340010.23</v>
      </c>
      <c r="L6070" s="444">
        <f t="shared" ca="1" si="199"/>
        <v>-3.2590533229942468E+16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-3.2590533229942468E+16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-135793888458093.61</v>
      </c>
      <c r="L6071" s="444">
        <f t="shared" ca="1" si="199"/>
        <v>-3.272632711840056E+16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-3.272632711840056E+16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-136359696326669</v>
      </c>
      <c r="L6072" s="444">
        <f t="shared" ca="1" si="199"/>
        <v>-3.2862686814727228E+16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-3.2862686814727228E+16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-136927861728030.13</v>
      </c>
      <c r="L6073" s="444">
        <f t="shared" ca="1" si="199"/>
        <v>-3.299961467645526E+16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-3.299961467645526E+16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-137498394485230.25</v>
      </c>
      <c r="L6074" s="444">
        <f t="shared" ca="1" si="199"/>
        <v>-3.3137113070940492E+16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-3.3137113070940492E+16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-138071304462252.05</v>
      </c>
      <c r="L6075" s="444">
        <f t="shared" ca="1" si="199"/>
        <v>-3.3275184375402744E+16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-3.3275184375402744E+16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-138646601564178.09</v>
      </c>
      <c r="L6076" s="444">
        <f t="shared" ca="1" si="199"/>
        <v>-3.3413830976966924E+16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-3.3413830976966924E+16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-139224295737362.19</v>
      </c>
      <c r="L6077" s="444">
        <f t="shared" ca="1" si="199"/>
        <v>-3.3553055272704288E+16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-3.3553055272704288E+16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-139804396969601.2</v>
      </c>
      <c r="L6078" s="444">
        <f t="shared" ca="1" si="199"/>
        <v>-3.3692859669673888E+16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-3.3692859669673888E+16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-140386915290307.86</v>
      </c>
      <c r="L6079" s="444">
        <f t="shared" ca="1" si="199"/>
        <v>-3.3833246584964196E+16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-3.3833246584964196E+16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-140971860770684.16</v>
      </c>
      <c r="L6080" s="444">
        <f t="shared" ca="1" si="199"/>
        <v>-3.397421844573488E+16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-3.397421844573488E+16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-141559243523895.34</v>
      </c>
      <c r="L6081" s="444">
        <f t="shared" ca="1" si="199"/>
        <v>-3.4115777689258776E+16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-3.4115777689258776E+16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-142149073705244.91</v>
      </c>
      <c r="L6082" s="444">
        <f t="shared" ca="1" si="199"/>
        <v>-3.425792676296402E+16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-3.425792676296402E+16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-142741361512350.09</v>
      </c>
      <c r="L6083" s="444">
        <f t="shared" ca="1" si="199"/>
        <v>-3.4400668124476372E+16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-3.4400668124476372E+16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-143336117185318.22</v>
      </c>
      <c r="L6084" s="444">
        <f t="shared" ca="1" si="199"/>
        <v>-3.4544004241661692E+16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-3.4544004241661692E+16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-143933351006923.72</v>
      </c>
      <c r="L6085" s="444">
        <f t="shared" ca="1" si="199"/>
        <v>-3.4687937592668616E+16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-3.4687937592668616E+16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-144533073302785.91</v>
      </c>
      <c r="L6086" s="444">
        <f t="shared" ca="1" si="199"/>
        <v>-3.48324706659714E+16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-3.48324706659714E+16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-145135294441547.47</v>
      </c>
      <c r="L6087" s="444">
        <f t="shared" ca="1" si="199"/>
        <v>-3.4977605960412948E+16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-3.4977605960412948E+16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-145740024835053.94</v>
      </c>
      <c r="L6088" s="444">
        <f t="shared" ca="1" si="199"/>
        <v>-3.5123345985248E+16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-3.5123345985248E+16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-146347274938533.34</v>
      </c>
      <c r="L6089" s="444">
        <f t="shared" ca="1" si="199"/>
        <v>-3.5269693260186532E+16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-3.5269693260186532E+16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-146957055250777.22</v>
      </c>
      <c r="L6090" s="444">
        <f t="shared" ca="1" si="199"/>
        <v>-3.5416650315437308E+16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-3.5416650315437308E+16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-147569376314322.09</v>
      </c>
      <c r="L6091" s="444">
        <f t="shared" ca="1" si="199"/>
        <v>-3.5564219691751632E+16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-3.5564219691751632E+16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-148184248715631.81</v>
      </c>
      <c r="L6092" s="444">
        <f t="shared" ca="1" si="199"/>
        <v>-3.5712403940467264E+16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-3.5712403940467264E+16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-148801683085280.25</v>
      </c>
      <c r="L6093" s="444">
        <f t="shared" ca="1" si="199"/>
        <v>-3.5861205623552544E+16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-3.5861205623552544E+16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-149421690098135.59</v>
      </c>
      <c r="L6094" s="444">
        <f t="shared" ca="1" si="199"/>
        <v>-3.601062731365068E+16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-3.601062731365068E+16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-150044280473544.5</v>
      </c>
      <c r="L6095" s="444">
        <f t="shared" ca="1" si="199"/>
        <v>-3.6160671594124224E+16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-3.6160671594124224E+16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-150669464975517.59</v>
      </c>
      <c r="L6096" s="444">
        <f t="shared" ca="1" si="199"/>
        <v>-3.6311341059099744E+16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-3.6311341059099744E+16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-151297254412915.59</v>
      </c>
      <c r="L6097" s="444">
        <f t="shared" ca="1" si="199"/>
        <v>-3.6462638313512656E+16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-3.6462638313512656E+16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-151927659639636.06</v>
      </c>
      <c r="L6098" s="444">
        <f t="shared" ca="1" si="199"/>
        <v>-3.6614565973152296E+16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-3.6614565973152296E+16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-152560691554801.22</v>
      </c>
      <c r="L6099" s="444">
        <f t="shared" ca="1" si="199"/>
        <v>-3.6767126664707096E+16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-3.6767126664707096E+16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-153196361102946.22</v>
      </c>
      <c r="L6100" s="444">
        <f t="shared" ca="1" si="199"/>
        <v>-3.692032302581004E+16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-3.692032302581004E+16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-153834679274208.5</v>
      </c>
      <c r="L6101" s="444">
        <f t="shared" ca="1" si="199"/>
        <v>-3.7074157705084248E+16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-3.7074157705084248E+16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-154475657104517.69</v>
      </c>
      <c r="L6102" s="444">
        <f t="shared" ca="1" si="199"/>
        <v>-3.7228633362188768E+16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-3.7228633362188768E+16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-155119305675786.53</v>
      </c>
      <c r="L6103" s="444">
        <f t="shared" ca="1" si="199"/>
        <v>-3.7383752667864552E+16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-3.7383752667864552E+16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-155765636116102.31</v>
      </c>
      <c r="L6104" s="444">
        <f t="shared" ca="1" si="199"/>
        <v>-3.7539518303980656E+16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-3.7539518303980656E+16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-156414659599919.41</v>
      </c>
      <c r="L6105" s="444">
        <f t="shared" ca="1" si="199"/>
        <v>-3.7695932963580576E+16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-3.7695932963580576E+16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-157066387348252.41</v>
      </c>
      <c r="L6106" s="444">
        <f t="shared" ca="1" si="199"/>
        <v>-3.7852999350928832E+16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-3.7852999350928832E+16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-157720830628870.13</v>
      </c>
      <c r="L6107" s="444">
        <f t="shared" ca="1" si="199"/>
        <v>-3.8010720181557704E+16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-3.8010720181557704E+16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-158378000756490.44</v>
      </c>
      <c r="L6108" s="444">
        <f t="shared" ca="1" si="199"/>
        <v>-3.8169098182314192E+16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-3.8169098182314192E+16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-159037909092975.81</v>
      </c>
      <c r="L6109" s="444">
        <f t="shared" ca="1" si="199"/>
        <v>-3.8328136091407168E+16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-3.8328136091407168E+16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-159700567047529.88</v>
      </c>
      <c r="L6110" s="444">
        <f t="shared" ca="1" si="199"/>
        <v>-3.8487836658454696E+16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-3.8487836658454696E+16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-160365986076894.56</v>
      </c>
      <c r="L6111" s="444">
        <f t="shared" ca="1" si="199"/>
        <v>-3.8648202644531592E+16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-3.8648202644531592E+16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-161034177685548.31</v>
      </c>
      <c r="L6112" s="444">
        <f t="shared" ca="1" si="199"/>
        <v>-3.8809236822217144E+16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-3.8809236822217144E+16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-161705153425904.75</v>
      </c>
      <c r="L6113" s="444">
        <f t="shared" ca="1" si="199"/>
        <v>-3.8970941975643048E+16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-3.8970941975643048E+16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-162378924898512.69</v>
      </c>
      <c r="L6114" s="444">
        <f t="shared" ca="1" si="199"/>
        <v>-3.913332090054156E+16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-3.913332090054156E+16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-163055503752256.5</v>
      </c>
      <c r="L6115" s="444">
        <f t="shared" ca="1" si="199"/>
        <v>-3.9296376404293816E+16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-3.9296376404293816E+16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-163734901684557.56</v>
      </c>
      <c r="L6116" s="444">
        <f t="shared" ca="1" si="199"/>
        <v>-3.9460111305978376E+16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-3.9460111305978376E+16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-164417130441576.56</v>
      </c>
      <c r="L6117" s="444">
        <f t="shared" ca="1" si="199"/>
        <v>-3.9624528436419952E+16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-3.9624528436419952E+16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-165102201818416.47</v>
      </c>
      <c r="L6118" s="444">
        <f t="shared" ca="1" si="199"/>
        <v>-3.9789630638238368E+16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-3.9789630638238368E+16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-165790127659326.53</v>
      </c>
      <c r="L6119" s="444">
        <f t="shared" ca="1" si="199"/>
        <v>-3.9955420765897696E+16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-3.9955420765897696E+16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-166480919857907.06</v>
      </c>
      <c r="L6120" s="444">
        <f t="shared" ca="1" si="199"/>
        <v>-4.01219016857556E+16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-4.01219016857556E+16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-167174590357315</v>
      </c>
      <c r="L6121" s="444">
        <f t="shared" ca="1" si="199"/>
        <v>-4.0289076276112912E+16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-4.0289076276112912E+16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-167871151150470.47</v>
      </c>
      <c r="L6122" s="444">
        <f t="shared" ca="1" si="199"/>
        <v>-4.0456947427263384E+16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-4.0456947427263384E+16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-168570614280264.09</v>
      </c>
      <c r="L6123" s="444">
        <f t="shared" ca="1" si="199"/>
        <v>-4.0625518041543648E+16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-4.0625518041543648E+16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-169272991839765.19</v>
      </c>
      <c r="L6124" s="444">
        <f t="shared" ca="1" si="199"/>
        <v>-4.0794791033383416E+16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-4.0794791033383416E+16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-169978295972430.91</v>
      </c>
      <c r="L6125" s="444">
        <f t="shared" ca="1" si="199"/>
        <v>-4.0964769329355848E+16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-4.0964769329355848E+16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-170686538872316.03</v>
      </c>
      <c r="L6126" s="444">
        <f t="shared" ca="1" si="199"/>
        <v>-4.1135455868228168E+16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-4.1135455868228168E+16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-171397732784284.03</v>
      </c>
      <c r="L6127" s="444">
        <f t="shared" ca="1" si="199"/>
        <v>-4.1306853601012456E+16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-4.1306853601012456E+16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-172111890004218.56</v>
      </c>
      <c r="L6128" s="444">
        <f t="shared" ref="L6128:L6250" ca="1" si="204">I6128-J6128+K6128</f>
        <v>-4.1478965491016672E+16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-4.1478965491016672E+16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-172829022879236.13</v>
      </c>
      <c r="L6129" s="444">
        <f t="shared" ca="1" si="204"/>
        <v>-4.1651794513895912E+16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-4.1651794513895912E+16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-173549143807899.63</v>
      </c>
      <c r="L6130" s="444">
        <f t="shared" ca="1" si="204"/>
        <v>-4.1825343657703808E+16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-4.1825343657703808E+16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-174272265240432.53</v>
      </c>
      <c r="L6131" s="444">
        <f t="shared" ca="1" si="204"/>
        <v>-4.199961592294424E+16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-4.199961592294424E+16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-174998399678934.34</v>
      </c>
      <c r="L6132" s="444">
        <f t="shared" ca="1" si="204"/>
        <v>-4.2174614322623176E+16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-4.2174614322623176E+16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-175727559677596.56</v>
      </c>
      <c r="L6133" s="444">
        <f t="shared" ca="1" si="204"/>
        <v>-4.2350341882300776E+16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-4.2350341882300776E+16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-176459757842919.91</v>
      </c>
      <c r="L6134" s="444">
        <f t="shared" ca="1" si="204"/>
        <v>-4.2526801640143696E+16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-4.2526801640143696E+16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-177195006833932.06</v>
      </c>
      <c r="L6135" s="444">
        <f t="shared" ca="1" si="204"/>
        <v>-4.2703996646977632E+16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-4.2703996646977632E+16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-177933319362406.81</v>
      </c>
      <c r="L6136" s="444">
        <f t="shared" ca="1" si="204"/>
        <v>-4.288192996634004E+16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-4.288192996634004E+16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-178674708193083.5</v>
      </c>
      <c r="L6137" s="444">
        <f t="shared" ca="1" si="204"/>
        <v>-4.306060467453312E+16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-4.306060467453312E+16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-179419186143888</v>
      </c>
      <c r="L6138" s="444">
        <f t="shared" ca="1" si="204"/>
        <v>-4.3240023860677008E+16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-4.3240023860677008E+16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-180166766086154.19</v>
      </c>
      <c r="L6139" s="444">
        <f t="shared" ca="1" si="204"/>
        <v>-4.342019062676316E+16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-4.342019062676316E+16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-180917460944846.5</v>
      </c>
      <c r="L6140" s="444">
        <f t="shared" ca="1" si="204"/>
        <v>-4.3601108087708008E+16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-4.3601108087708008E+16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-181671283698783.38</v>
      </c>
      <c r="L6141" s="444">
        <f t="shared" ca="1" si="204"/>
        <v>-4.3782779371406792E+16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-4.3782779371406792E+16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-182428247380861.63</v>
      </c>
      <c r="L6142" s="444">
        <f t="shared" ca="1" si="204"/>
        <v>-4.3965207618787656E+16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-4.3965207618787656E+16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-183188365078281.91</v>
      </c>
      <c r="L6143" s="444">
        <f t="shared" ca="1" si="204"/>
        <v>-4.4148395983865936E+16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-4.4148395983865936E+16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-183951649932774.72</v>
      </c>
      <c r="L6144" s="444">
        <f t="shared" ca="1" si="204"/>
        <v>-4.4332347633798712E+16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-4.4332347633798712E+16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-184718115140827.97</v>
      </c>
      <c r="L6145" s="444">
        <f t="shared" ca="1" si="204"/>
        <v>-4.4517065748939536E+16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-4.4517065748939536E+16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-185487773953914.72</v>
      </c>
      <c r="L6146" s="444">
        <f t="shared" ca="1" si="204"/>
        <v>-4.4702553522893448E+16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-4.4702553522893448E+16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-186260639678722.69</v>
      </c>
      <c r="L6147" s="444">
        <f t="shared" ca="1" si="204"/>
        <v>-4.4888814162572168E+16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-4.4888814162572168E+16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-187036725677384.03</v>
      </c>
      <c r="L6148" s="444">
        <f t="shared" ca="1" si="204"/>
        <v>-4.5075850888249552E+16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-4.5075850888249552E+16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-187816045367706.47</v>
      </c>
      <c r="L6149" s="444">
        <f t="shared" ca="1" si="204"/>
        <v>-4.5263666933617256E+16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-4.5263666933617256E+16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-188598612223405.22</v>
      </c>
      <c r="L6150" s="444">
        <f t="shared" ca="1" si="204"/>
        <v>-4.5452265545840664E+16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-4.5452265545840664E+16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-189384439774336.09</v>
      </c>
      <c r="L6151" s="444">
        <f t="shared" ca="1" si="204"/>
        <v>-4.5641649985615E+16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-4.5641649985615E+16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-190173541606729.16</v>
      </c>
      <c r="L6152" s="444">
        <f t="shared" ca="1" si="204"/>
        <v>-4.5831823527221728E+16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-4.5831823527221728E+16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-190965931363423.88</v>
      </c>
      <c r="L6153" s="444">
        <f t="shared" ca="1" si="204"/>
        <v>-4.6022789458585152E+16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-4.6022789458585152E+16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-191761622744104.81</v>
      </c>
      <c r="L6154" s="444">
        <f t="shared" ca="1" si="204"/>
        <v>-4.6214551081329256E+16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-4.6214551081329256E+16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-192560629505538.56</v>
      </c>
      <c r="L6155" s="444">
        <f t="shared" ca="1" si="204"/>
        <v>-4.6407111710834792E+16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-4.6407111710834792E+16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-193362965461811.63</v>
      </c>
      <c r="L6156" s="444">
        <f t="shared" ca="1" si="204"/>
        <v>-4.66004746762966E+16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-4.66004746762966E+16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-194168644484569.16</v>
      </c>
      <c r="L6157" s="444">
        <f t="shared" ca="1" si="204"/>
        <v>-4.6794643320781168E+16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-4.6794643320781168E+16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-194977680503254.88</v>
      </c>
      <c r="L6158" s="444">
        <f t="shared" ca="1" si="204"/>
        <v>-4.6989621001284424E+16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-4.6989621001284424E+16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-195790087505351.75</v>
      </c>
      <c r="L6159" s="444">
        <f t="shared" ca="1" si="204"/>
        <v>-4.7185411088789776E+16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-4.7185411088789776E+16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-196605879536624.06</v>
      </c>
      <c r="L6160" s="444">
        <f t="shared" ca="1" si="204"/>
        <v>-4.73820169683264E+16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-4.73820169683264E+16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-197425070701360</v>
      </c>
      <c r="L6161" s="444">
        <f t="shared" ca="1" si="204"/>
        <v>-4.757944203902776E+16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-4.757944203902776E+16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-198247675162615.66</v>
      </c>
      <c r="L6162" s="444">
        <f t="shared" ca="1" si="204"/>
        <v>-4.7777689714190376E+16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-4.7777689714190376E+16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-199073707142459.91</v>
      </c>
      <c r="L6163" s="444">
        <f t="shared" ca="1" si="204"/>
        <v>-4.7976763421332832E+16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-4.7976763421332832E+16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-199903180922220.13</v>
      </c>
      <c r="L6164" s="444">
        <f t="shared" ca="1" si="204"/>
        <v>-4.8176666602255056E+16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-4.8176666602255056E+16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-200736110842729.41</v>
      </c>
      <c r="L6165" s="444">
        <f t="shared" ca="1" si="204"/>
        <v>-4.8377402713097784E+16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-4.8377402713097784E+16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-201572511304574.09</v>
      </c>
      <c r="L6166" s="444">
        <f t="shared" ca="1" si="204"/>
        <v>-4.857897522440236E+16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-4.857897522440236E+16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-202412396768343.16</v>
      </c>
      <c r="L6167" s="444">
        <f t="shared" ca="1" si="204"/>
        <v>-4.8781387621170704E+16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-4.8781387621170704E+16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-203255781754877.94</v>
      </c>
      <c r="L6168" s="444">
        <f t="shared" ca="1" si="204"/>
        <v>-4.8984643402925584E+16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-4.8984643402925584E+16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-204102680845523.25</v>
      </c>
      <c r="L6169" s="444">
        <f t="shared" ca="1" si="204"/>
        <v>-4.9188746083771104E+16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-4.9188746083771104E+16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-204953108682379.59</v>
      </c>
      <c r="L6170" s="444">
        <f t="shared" ca="1" si="204"/>
        <v>-4.939369919245348E+16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-4.939369919245348E+16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-205807079968556.16</v>
      </c>
      <c r="L6171" s="444">
        <f t="shared" ca="1" si="204"/>
        <v>-4.959950627242204E+16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-4.959950627242204E+16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-206664609468425.16</v>
      </c>
      <c r="L6172" s="444">
        <f t="shared" ca="1" si="204"/>
        <v>-4.9806170881890464E+16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-4.9806170881890464E+16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-207525712007876.94</v>
      </c>
      <c r="L6173" s="444">
        <f t="shared" ca="1" si="204"/>
        <v>-5.0013696593898344E+16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-5.0013696593898344E+16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-208390402474576.44</v>
      </c>
      <c r="L6174" s="444">
        <f t="shared" ca="1" si="204"/>
        <v>-5.022208699637292E+16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-5.022208699637292E+16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-209258695818220.5</v>
      </c>
      <c r="L6175" s="444">
        <f t="shared" ca="1" si="204"/>
        <v>-5.0431345692191144E+16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-5.0431345692191144E+16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-210130607050796.44</v>
      </c>
      <c r="L6176" s="444">
        <f t="shared" ca="1" si="204"/>
        <v>-5.0641476299241944E+16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-5.0641476299241944E+16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-211006151246841.44</v>
      </c>
      <c r="L6177" s="444">
        <f t="shared" ca="1" si="204"/>
        <v>-5.0852482450488784E+16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-5.0852482450488784E+16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-211885343543703.25</v>
      </c>
      <c r="L6178" s="444">
        <f t="shared" ca="1" si="204"/>
        <v>-5.1064367794032488E+16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-5.1064367794032488E+16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-212768199141802.03</v>
      </c>
      <c r="L6179" s="444">
        <f t="shared" ca="1" si="204"/>
        <v>-5.1277135993174288E+16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-5.1277135993174288E+16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-213654733304892.88</v>
      </c>
      <c r="L6180" s="444">
        <f t="shared" ca="1" si="204"/>
        <v>-5.1490790726479184E+16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-5.1490790726479184E+16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-214544961360329.94</v>
      </c>
      <c r="L6181" s="444">
        <f t="shared" ca="1" si="204"/>
        <v>-5.1705335687839512E+16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-5.1705335687839512E+16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-215438898699331.31</v>
      </c>
      <c r="L6182" s="444">
        <f t="shared" ca="1" si="204"/>
        <v>-5.192077458653884E+16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-5.192077458653884E+16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-216336560777245.16</v>
      </c>
      <c r="L6183" s="444">
        <f t="shared" ca="1" si="204"/>
        <v>-5.2137111147316088E+16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-5.2137111147316088E+16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-217237963113817.03</v>
      </c>
      <c r="L6184" s="444">
        <f t="shared" ca="1" si="204"/>
        <v>-5.2354349110429904E+16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-5.2354349110429904E+16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-218143121293457.94</v>
      </c>
      <c r="L6185" s="444">
        <f t="shared" ca="1" si="204"/>
        <v>-5.257249223172336E+16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-5.257249223172336E+16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-219052050965514</v>
      </c>
      <c r="L6186" s="444">
        <f t="shared" ca="1" si="204"/>
        <v>-5.2791544282688872E+16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-5.2791544282688872E+16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-219964767844536.97</v>
      </c>
      <c r="L6187" s="444">
        <f t="shared" ca="1" si="204"/>
        <v>-5.3011509050533408E+16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-5.3011509050533408E+16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-220881287710555.88</v>
      </c>
      <c r="L6188" s="444">
        <f t="shared" ca="1" si="204"/>
        <v>-5.323239033824396E+16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-5.323239033824396E+16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-221801626409349.84</v>
      </c>
      <c r="L6189" s="444">
        <f t="shared" ca="1" si="204"/>
        <v>-5.3454191964653312E+16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-5.3454191964653312E+16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-222725799852722.13</v>
      </c>
      <c r="L6190" s="444">
        <f t="shared" ca="1" si="204"/>
        <v>-5.3676917764506032E+16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-5.3676917764506032E+16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-223653824018775.13</v>
      </c>
      <c r="L6191" s="444">
        <f t="shared" ca="1" si="204"/>
        <v>-5.3900571588524808E+16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-5.3900571588524808E+16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-224585714952186.69</v>
      </c>
      <c r="L6192" s="444">
        <f t="shared" ca="1" si="204"/>
        <v>-5.4125157303476992E+16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-5.4125157303476992E+16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-225521488764487.47</v>
      </c>
      <c r="L6193" s="444">
        <f t="shared" ca="1" si="204"/>
        <v>-5.435067879224148E+16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-5.435067879224148E+16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-226461161634339.5</v>
      </c>
      <c r="L6194" s="444">
        <f t="shared" ca="1" si="204"/>
        <v>-5.4577139953875816E+16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-5.4577139953875816E+16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-227404749807815.91</v>
      </c>
      <c r="L6195" s="444">
        <f t="shared" ca="1" si="204"/>
        <v>-5.4804544703683632E+16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-5.4804544703683632E+16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-228352269598681.78</v>
      </c>
      <c r="L6196" s="444">
        <f t="shared" ca="1" si="204"/>
        <v>-5.5032896973282312E+16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-5.5032896973282312E+16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-229303737388676.28</v>
      </c>
      <c r="L6197" s="444">
        <f t="shared" ca="1" si="204"/>
        <v>-5.5262200710670992E+16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-5.5262200710670992E+16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-230259169627795.78</v>
      </c>
      <c r="L6198" s="444">
        <f t="shared" ca="1" si="204"/>
        <v>-5.5492459880298784E+16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-5.5492459880298784E+16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-231218582834578.25</v>
      </c>
      <c r="L6199" s="444">
        <f t="shared" ca="1" si="204"/>
        <v>-5.572367846313336E+16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-5.572367846313336E+16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-232181993596389</v>
      </c>
      <c r="L6200" s="444">
        <f t="shared" ca="1" si="204"/>
        <v>-5.5955860456729752E+16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-5.5955860456729752E+16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-233149418569707.28</v>
      </c>
      <c r="L6201" s="444">
        <f t="shared" ca="1" si="204"/>
        <v>-5.6189009875299456E+16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-5.6189009875299456E+16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-234120874480414.41</v>
      </c>
      <c r="L6202" s="444">
        <f t="shared" ca="1" si="204"/>
        <v>-5.6423130749779872E+16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-5.6423130749779872E+16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-235096378124082.78</v>
      </c>
      <c r="L6203" s="444">
        <f t="shared" ca="1" si="204"/>
        <v>-5.6658227127903952E+16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-5.6658227127903952E+16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-236075946366266.44</v>
      </c>
      <c r="L6204" s="444">
        <f t="shared" ca="1" si="204"/>
        <v>-5.6894303074270216E+16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-5.6894303074270216E+16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-237059596142792.59</v>
      </c>
      <c r="L6205" s="444">
        <f t="shared" ca="1" si="204"/>
        <v>-5.7131362670413008E+16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-5.7131362670413008E+16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-238047344460054.22</v>
      </c>
      <c r="L6206" s="444">
        <f t="shared" ca="1" si="204"/>
        <v>-5.7369410014873064E+16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-5.7369410014873064E+16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-239039208395304.44</v>
      </c>
      <c r="L6207" s="444">
        <f t="shared" ca="1" si="204"/>
        <v>-5.7608449223268368E+16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-5.7608449223268368E+16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-240035205096951.5</v>
      </c>
      <c r="L6208" s="444">
        <f t="shared" ca="1" si="204"/>
        <v>-5.784848442836532E+16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-5.784848442836532E+16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-241035351784855.53</v>
      </c>
      <c r="L6209" s="444">
        <f t="shared" ca="1" si="204"/>
        <v>-5.8089519780150176E+16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-5.8089519780150176E+16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-242039665750625.72</v>
      </c>
      <c r="L6210" s="444">
        <f t="shared" ca="1" si="204"/>
        <v>-5.83315594459008E+16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-5.83315594459008E+16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-243048164357919.97</v>
      </c>
      <c r="L6211" s="444">
        <f t="shared" ca="1" si="204"/>
        <v>-5.857460761025872E+16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-5.857460761025872E+16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-244060865042744.66</v>
      </c>
      <c r="L6212" s="444">
        <f t="shared" ca="1" si="204"/>
        <v>-5.8818668475301464E+16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-5.8818668475301464E+16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-245077785313756.09</v>
      </c>
      <c r="L6213" s="444">
        <f t="shared" ca="1" si="204"/>
        <v>-5.9063746260615224E+16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-5.9063746260615224E+16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-246098942752563.44</v>
      </c>
      <c r="L6214" s="444">
        <f t="shared" ca="1" si="204"/>
        <v>-5.9309845203367784E+16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-5.9309845203367784E+16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-247124355014032.44</v>
      </c>
      <c r="L6215" s="444">
        <f t="shared" ca="1" si="204"/>
        <v>-5.9556969558381816E+16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-5.9556969558381816E+16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-248154039826590.91</v>
      </c>
      <c r="L6216" s="444">
        <f t="shared" ca="1" si="204"/>
        <v>-5.9805123598208408E+16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-5.9805123598208408E+16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-249188014992535.03</v>
      </c>
      <c r="L6217" s="444">
        <f t="shared" ca="1" si="204"/>
        <v>-6.0054311613200944E+16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-6.0054311613200944E+16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-250226298388337.25</v>
      </c>
      <c r="L6218" s="444">
        <f t="shared" ca="1" si="204"/>
        <v>-6.030453791158928E+16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-6.030453791158928E+16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-251268907964955.34</v>
      </c>
      <c r="L6219" s="444">
        <f t="shared" ca="1" si="204"/>
        <v>-6.0555806819554232E+16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-6.0555806819554232E+16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-252315861748142.63</v>
      </c>
      <c r="L6220" s="444">
        <f t="shared" ca="1" si="204"/>
        <v>-6.0808122681302376E+16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-6.0808122681302376E+16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-253367177838759.91</v>
      </c>
      <c r="L6221" s="444">
        <f t="shared" ca="1" si="204"/>
        <v>-6.1061489859141136E+16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-6.1061489859141136E+16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-254422874413088.09</v>
      </c>
      <c r="L6222" s="444">
        <f t="shared" ca="1" si="204"/>
        <v>-6.1315912733554224E+16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-6.1315912733554224E+16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-255482969723142.63</v>
      </c>
      <c r="L6223" s="444">
        <f t="shared" ca="1" si="204"/>
        <v>-6.1571395703277368E+16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-6.1571395703277368E+16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-256547482096989.03</v>
      </c>
      <c r="L6224" s="444">
        <f t="shared" ca="1" si="204"/>
        <v>-6.182794318537436E+16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-6.182794318537436E+16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-257616429939059.84</v>
      </c>
      <c r="L6225" s="444">
        <f t="shared" ca="1" si="204"/>
        <v>-6.2085559615313416E+16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-6.2085559615313416E+16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-258689831730472.56</v>
      </c>
      <c r="L6226" s="444">
        <f t="shared" ca="1" si="204"/>
        <v>-6.2344249447043888E+16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-6.2344249447043888E+16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-259767706029349.53</v>
      </c>
      <c r="L6227" s="444">
        <f t="shared" ca="1" si="204"/>
        <v>-6.260401715307324E+16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-6.260401715307324E+16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-260850071471138.53</v>
      </c>
      <c r="L6228" s="444">
        <f t="shared" ca="1" si="204"/>
        <v>-6.2864867224544376E+16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-6.2864867224544376E+16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-261936946768934.94</v>
      </c>
      <c r="L6229" s="444">
        <f t="shared" ca="1" si="204"/>
        <v>-6.3126804171313312E+16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-6.3126804171313312E+16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-263028350713805.44</v>
      </c>
      <c r="L6230" s="444">
        <f t="shared" ca="1" si="204"/>
        <v>-6.338983252202712E+16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-6.338983252202712E+16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-264124302175112.97</v>
      </c>
      <c r="L6231" s="444">
        <f t="shared" ca="1" si="204"/>
        <v>-6.3653956824202232E+16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-6.3653956824202232E+16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-265224820100842.63</v>
      </c>
      <c r="L6232" s="444">
        <f t="shared" ca="1" si="204"/>
        <v>-6.3919181644303072E+16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-6.3919181644303072E+16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-266329923517929.47</v>
      </c>
      <c r="L6233" s="444">
        <f t="shared" ca="1" si="204"/>
        <v>-6.4185511567821E+16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-6.4185511567821E+16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-267439631532587.47</v>
      </c>
      <c r="L6234" s="444">
        <f t="shared" ca="1" si="204"/>
        <v>-6.4452951199353584E+16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-6.4452951199353584E+16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-268553963330639.94</v>
      </c>
      <c r="L6235" s="444">
        <f t="shared" ca="1" si="204"/>
        <v>-6.4721505162684224E+16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-6.4721505162684224E+16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-269672938177850.94</v>
      </c>
      <c r="L6236" s="444">
        <f t="shared" ca="1" si="204"/>
        <v>-6.4991178100862072E+16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-6.4991178100862072E+16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-270796575420258.63</v>
      </c>
      <c r="L6237" s="444">
        <f t="shared" ca="1" si="204"/>
        <v>-6.5261974676282328E+16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-6.5261974676282328E+16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-271924894484509.69</v>
      </c>
      <c r="L6238" s="444">
        <f t="shared" ca="1" si="204"/>
        <v>-6.553389957076684E+16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-6.553389957076684E+16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-273057914878195.19</v>
      </c>
      <c r="L6239" s="444">
        <f t="shared" ca="1" si="204"/>
        <v>-6.5806957485645032E+16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-6.5806957485645032E+16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-274195656190187.59</v>
      </c>
      <c r="L6240" s="444">
        <f t="shared" ca="1" si="204"/>
        <v>-6.6081153141835216E+16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-6.6081153141835216E+16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-275338138090980.03</v>
      </c>
      <c r="L6241" s="444">
        <f t="shared" ca="1" si="204"/>
        <v>-6.63564912799262E+16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-6.63564912799262E+16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-276485380333025.84</v>
      </c>
      <c r="L6242" s="444">
        <f t="shared" ca="1" si="204"/>
        <v>-6.6632976660259224E+16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-6.6632976660259224E+16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-277637402751080.09</v>
      </c>
      <c r="L6243" s="444">
        <f t="shared" ca="1" si="204"/>
        <v>-6.6910614063010304E+16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-6.6910614063010304E+16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-278794225262542.94</v>
      </c>
      <c r="L6244" s="444">
        <f t="shared" ca="1" si="204"/>
        <v>-6.7189408288272848E+16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-6.7189408288272848E+16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-279955867867803.53</v>
      </c>
      <c r="L6245" s="444">
        <f t="shared" ca="1" si="204"/>
        <v>-6.7469364156140648E+16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-6.7469364156140648E+16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-281122350650586.03</v>
      </c>
      <c r="L6246" s="444">
        <f t="shared" ca="1" si="204"/>
        <v>-6.7750486506791232E+16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-6.7750486506791232E+16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-282293693778296.75</v>
      </c>
      <c r="L6247" s="444">
        <f t="shared" ca="1" si="204"/>
        <v>-6.8032780200569528E+16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-6.8032780200569528E+16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-283469917502373</v>
      </c>
      <c r="L6248" s="444">
        <f t="shared" ca="1" si="204"/>
        <v>-6.8316250118071904E+16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-6.8316250118071904E+16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-284651042158632.94</v>
      </c>
      <c r="L6249" s="444">
        <f t="shared" ca="1" si="204"/>
        <v>-6.8600901160230536E+16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-6.8600901160230536E+16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-285837088167627.25</v>
      </c>
      <c r="L6250" s="444">
        <f t="shared" ca="1" si="204"/>
        <v>-6.888673824839816E+16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24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127.625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66" t="s">
        <v>673</v>
      </c>
      <c r="E5" s="551"/>
      <c r="F5" s="566" t="s">
        <v>674</v>
      </c>
      <c r="G5" s="551"/>
      <c r="H5" s="566" t="s">
        <v>675</v>
      </c>
      <c r="I5" s="551"/>
      <c r="J5" s="566" t="s">
        <v>676</v>
      </c>
      <c r="K5" s="55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1512.7391250000001</v>
      </c>
      <c r="F7" s="467">
        <v>8186.1</v>
      </c>
      <c r="G7" s="468">
        <f>((((D1/D2)*C7)/360)*0.025)*F7</f>
        <v>1741.2516875000001</v>
      </c>
      <c r="H7" s="467">
        <v>9248.7000000000007</v>
      </c>
      <c r="I7" s="468">
        <f>((((D1/D2)*C7)/360)*0.025)*H7</f>
        <v>1967.2755625000002</v>
      </c>
      <c r="J7" s="469">
        <v>10205.700000000001</v>
      </c>
      <c r="K7" s="470">
        <f>((((D1/D2)*C7)/360)*0.025)*J7</f>
        <v>2170.8374375000003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1575.7699218749999</v>
      </c>
      <c r="F8" s="467">
        <v>8186.1</v>
      </c>
      <c r="G8" s="468">
        <f>((((D1/D2)*C8)/360)*0.025)*F8</f>
        <v>1813.8038411458333</v>
      </c>
      <c r="H8" s="467">
        <v>9248.7000000000007</v>
      </c>
      <c r="I8" s="468">
        <f>((((D1/D2)*C8)/360)*0.025)*H8</f>
        <v>2049.2453776041666</v>
      </c>
      <c r="J8" s="469">
        <v>10205.700000000001</v>
      </c>
      <c r="K8" s="470">
        <f>((((D1/D2)*C8)/360)*0.025)*J8</f>
        <v>2261.2889973958336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1638.8007187500002</v>
      </c>
      <c r="F9" s="467">
        <v>8447.1</v>
      </c>
      <c r="G9" s="468">
        <f>((((D1/D2)*C9)/360)*0.025)*F9</f>
        <v>1946.4992760416669</v>
      </c>
      <c r="H9" s="467">
        <v>9629.7000000000007</v>
      </c>
      <c r="I9" s="468">
        <f>((((D1/D2)*C9)/360)*0.025)*H9</f>
        <v>2219.0105572916668</v>
      </c>
      <c r="J9" s="469">
        <v>10597.2</v>
      </c>
      <c r="K9" s="470">
        <f>((((D1/D2)*C9)/360)*0.025)*J9</f>
        <v>2441.9554791666669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1701.8315156250003</v>
      </c>
      <c r="F10" s="467">
        <v>8447.1</v>
      </c>
      <c r="G10" s="468">
        <f>((((D1/D2)*C10)/360)*0.025)*F10</f>
        <v>2021.3646328125003</v>
      </c>
      <c r="H10" s="467">
        <v>9629.7000000000007</v>
      </c>
      <c r="I10" s="468">
        <f>((((D1/D2)*C10)/360)*0.025)*H10</f>
        <v>2304.3571171875005</v>
      </c>
      <c r="J10" s="469">
        <v>10597.2</v>
      </c>
      <c r="K10" s="470">
        <f>((((D1/D2)*C10)/360)*0.025)*J10</f>
        <v>2535.8768437500003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1764.8623125000001</v>
      </c>
      <c r="F11" s="467">
        <v>8447.1</v>
      </c>
      <c r="G11" s="468">
        <f>((((D1/D2)*C11)/360)*0.025)*F11</f>
        <v>2096.2299895833335</v>
      </c>
      <c r="H11" s="467">
        <v>9629.7000000000007</v>
      </c>
      <c r="I11" s="468">
        <f>((((D1/D2)*C11)/360)*0.025)*H11</f>
        <v>2389.7036770833338</v>
      </c>
      <c r="J11" s="469">
        <v>10597.2</v>
      </c>
      <c r="K11" s="470">
        <f>((((D1/D2)*C11)/360)*0.025)*J11</f>
        <v>2629.7982083333336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1827.8931093750002</v>
      </c>
      <c r="F12" s="467">
        <v>8447.1</v>
      </c>
      <c r="G12" s="468">
        <f>((((D1/D2)*C12)/360)*0.025)*F12</f>
        <v>2171.0953463541668</v>
      </c>
      <c r="H12" s="467">
        <v>9629.7000000000007</v>
      </c>
      <c r="I12" s="468">
        <f>((((D1/D2)*C12)/360)*0.025)*H12</f>
        <v>2475.050236979167</v>
      </c>
      <c r="J12" s="469">
        <v>10597.2</v>
      </c>
      <c r="K12" s="470">
        <f>((((D1/D2)*C12)/360)*0.025)*J12</f>
        <v>2723.7195729166669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1890.9239062499998</v>
      </c>
      <c r="F13" s="467">
        <v>8447.1</v>
      </c>
      <c r="G13" s="468">
        <f>((((D1/D2)*C13)/360)*0.025)*F13</f>
        <v>2245.9607031249998</v>
      </c>
      <c r="H13" s="467">
        <v>9821.7000000000007</v>
      </c>
      <c r="I13" s="468">
        <f>((((D1/D2)*C13)/360)*0.025)*H13</f>
        <v>2611.446796875</v>
      </c>
      <c r="J13" s="469">
        <v>11128.2</v>
      </c>
      <c r="K13" s="470">
        <f>((((D1/D2)*C13)/360)*0.025)*J13</f>
        <v>2958.8260937499999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1953.9547031250002</v>
      </c>
      <c r="F14" s="467">
        <v>8447.1</v>
      </c>
      <c r="G14" s="468">
        <f>((((D1/D2)*C14)/360)*0.025)*F14</f>
        <v>2320.8260598958336</v>
      </c>
      <c r="H14" s="467">
        <v>9821.7000000000007</v>
      </c>
      <c r="I14" s="468">
        <f>((((D1/D2)*C14)/360)*0.025)*H14</f>
        <v>2698.4950234375001</v>
      </c>
      <c r="J14" s="469">
        <v>11128.2</v>
      </c>
      <c r="K14" s="470">
        <f>((((D1/D2)*C14)/360)*0.025)*J14</f>
        <v>3057.4536302083338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2016.9855000000002</v>
      </c>
      <c r="F15" s="467">
        <v>8447.1</v>
      </c>
      <c r="G15" s="468">
        <f>((((D1/D2)*C15)/360)*0.025)*F15</f>
        <v>2395.691416666667</v>
      </c>
      <c r="H15" s="467">
        <v>9821.7000000000007</v>
      </c>
      <c r="I15" s="468">
        <f>((((D1/D2)*C15)/360)*0.025)*H15</f>
        <v>2785.5432500000006</v>
      </c>
      <c r="J15" s="469">
        <v>11128.2</v>
      </c>
      <c r="K15" s="470">
        <f>((((D1/D2)*C15)/360)*0.025)*J15</f>
        <v>3156.0811666666673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2080.0162968750001</v>
      </c>
      <c r="F16" s="467">
        <v>8447.1</v>
      </c>
      <c r="G16" s="468">
        <f>((((D1/D2)*C16)/360)*0.025)*F16</f>
        <v>2470.5567734374999</v>
      </c>
      <c r="H16" s="467">
        <v>9821.7000000000007</v>
      </c>
      <c r="I16" s="468">
        <f>((((D1/D2)*C16)/360)*0.025)*H16</f>
        <v>2872.5914765625002</v>
      </c>
      <c r="J16" s="469">
        <v>11128.2</v>
      </c>
      <c r="K16" s="470">
        <f>((((D1/D2)*C16)/360)*0.025)*J16</f>
        <v>3254.7087031250003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2143.0470937500004</v>
      </c>
      <c r="F17" s="467">
        <v>8447.1</v>
      </c>
      <c r="G17" s="468">
        <f>((((D1/D2)*C17)/360)*0.025)*F17</f>
        <v>2545.4221302083338</v>
      </c>
      <c r="H17" s="467">
        <v>9821.7000000000007</v>
      </c>
      <c r="I17" s="468">
        <f>((((D1/D2)*C17)/360)*0.025)*H17</f>
        <v>2959.6397031250003</v>
      </c>
      <c r="J17" s="469">
        <v>11683.5</v>
      </c>
      <c r="K17" s="470">
        <f>((((D1/D2)*C17)/360)*0.025)*J17</f>
        <v>3520.6685677083337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2206.0778906250002</v>
      </c>
      <c r="F18" s="467">
        <v>8447.1</v>
      </c>
      <c r="G18" s="468">
        <f>((((D1/D2)*C18)/360)*0.025)*F18</f>
        <v>2620.2874869791667</v>
      </c>
      <c r="H18" s="467">
        <v>9821.7000000000007</v>
      </c>
      <c r="I18" s="468">
        <f>((((D1/D2)*C18)/360)*0.025)*H18</f>
        <v>3046.6879296875004</v>
      </c>
      <c r="J18" s="469">
        <v>11683.5</v>
      </c>
      <c r="K18" s="470">
        <f>((((D1/D2)*C18)/360)*0.025)*J18</f>
        <v>3624.2176432291667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2269.1086875000001</v>
      </c>
      <c r="F19" s="467">
        <v>8447.1</v>
      </c>
      <c r="G19" s="468">
        <f>((((D1/D2)*C19)/360)*0.025)*F19</f>
        <v>2695.1528437500006</v>
      </c>
      <c r="H19" s="467">
        <v>9821.7000000000007</v>
      </c>
      <c r="I19" s="468">
        <f>((((D1/D2)*C19)/360)*0.025)*H19</f>
        <v>3133.7361562500005</v>
      </c>
      <c r="J19" s="469">
        <v>11683.5</v>
      </c>
      <c r="K19" s="470">
        <f>((((D1/D2)*C19)/360)*0.025)*J19</f>
        <v>3727.7667187500001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2332.1394843750004</v>
      </c>
      <c r="F20" s="467">
        <v>8447.1</v>
      </c>
      <c r="G20" s="468">
        <f>((((D1/D2)*C20)/360)*0.025)*F20</f>
        <v>2770.0182005208339</v>
      </c>
      <c r="H20" s="467">
        <v>9821.7000000000007</v>
      </c>
      <c r="I20" s="468">
        <f>((((D1/D2)*C20)/360)*0.025)*H20</f>
        <v>3220.7843828125006</v>
      </c>
      <c r="J20" s="469">
        <v>11683.5</v>
      </c>
      <c r="K20" s="470">
        <f>((((D1/D2)*C20)/360)*0.025)*J20</f>
        <v>3831.315794270834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2395.1702812500002</v>
      </c>
      <c r="F21" s="467">
        <v>8447.1</v>
      </c>
      <c r="G21" s="468">
        <f>((((D1/D2)*C21)/360)*0.025)*F21</f>
        <v>2844.8835572916669</v>
      </c>
      <c r="H21" s="467">
        <v>9821.7000000000007</v>
      </c>
      <c r="I21" s="468">
        <f>((((D1/D2)*C21)/360)*0.025)*H21</f>
        <v>3307.8326093750006</v>
      </c>
      <c r="J21" s="469">
        <v>12269.1</v>
      </c>
      <c r="K21" s="470">
        <f>((((D1/D2)*C21)/360)*0.025)*J21</f>
        <v>4132.0880364583336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2458.2010781250005</v>
      </c>
      <c r="F22" s="467">
        <v>8447.1</v>
      </c>
      <c r="G22" s="468">
        <f>((((D1/D2)*C22)/360)*0.025)*F22</f>
        <v>2919.7489140625007</v>
      </c>
      <c r="H22" s="467">
        <v>9821.7000000000007</v>
      </c>
      <c r="I22" s="468">
        <f>((((D1/D2)*C22)/360)*0.025)*H22</f>
        <v>3394.8808359375007</v>
      </c>
      <c r="J22" s="469">
        <v>12269.1</v>
      </c>
      <c r="K22" s="470">
        <f>((((D1/D2)*C22)/360)*0.025)*J22</f>
        <v>4240.8271953125004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2521.2318750000004</v>
      </c>
      <c r="F23" s="467">
        <v>8447.1</v>
      </c>
      <c r="G23" s="471">
        <f>((((D1/D2)*C23)/360)*0.025)*F23</f>
        <v>2994.6142708333336</v>
      </c>
      <c r="H23" s="467">
        <v>9821.7000000000007</v>
      </c>
      <c r="I23" s="471">
        <f>((((D1/D2)*C23)/360)*0.025)*H23</f>
        <v>3481.9290625000003</v>
      </c>
      <c r="J23" s="469">
        <v>12269.1</v>
      </c>
      <c r="K23" s="472">
        <f>((((D1/D2)*C23)/360)*0.025)*J23</f>
        <v>4349.5663541666672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2584.2626718749998</v>
      </c>
      <c r="F24" s="467">
        <v>8447.1</v>
      </c>
      <c r="G24" s="471">
        <f>((((D1/D2)*C24)/360)*0.025)*F24</f>
        <v>3069.4796276041666</v>
      </c>
      <c r="H24" s="467">
        <v>9821.7000000000007</v>
      </c>
      <c r="I24" s="471">
        <f>((((D1/D2)*C24)/360)*0.025)*H24</f>
        <v>3568.9772890624999</v>
      </c>
      <c r="J24" s="469">
        <v>12269.1</v>
      </c>
      <c r="K24" s="472">
        <f>((((D1/D2)*C24)/360)*0.025)*J24</f>
        <v>4458.3055130208331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2647.2934687500001</v>
      </c>
      <c r="F25" s="467">
        <v>8447.1</v>
      </c>
      <c r="G25" s="468">
        <f>((((D1/D2)*C25)/360)*0.025)*F25</f>
        <v>3144.3449843750004</v>
      </c>
      <c r="H25" s="467">
        <v>9821.7000000000007</v>
      </c>
      <c r="I25" s="468">
        <f>((((D1/D2)*C25)/360)*0.025)*H25</f>
        <v>3656.0255156250005</v>
      </c>
      <c r="J25" s="469">
        <v>12269.1</v>
      </c>
      <c r="K25" s="470">
        <f>((((D1/D2)*C25)/360)*0.025)*J25</f>
        <v>4567.0446718749999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2710.3242656250004</v>
      </c>
      <c r="F26" s="467">
        <v>8447.1</v>
      </c>
      <c r="G26" s="468">
        <f>((((D1/D2)*C26)/360)*0.025)*F26</f>
        <v>3219.2103411458338</v>
      </c>
      <c r="H26" s="467">
        <v>9821.7000000000007</v>
      </c>
      <c r="I26" s="468">
        <f>((((D1/D2)*C26)/360)*0.025)*H26</f>
        <v>3743.0737421875006</v>
      </c>
      <c r="J26" s="469">
        <v>12269.1</v>
      </c>
      <c r="K26" s="470">
        <f>((((D1/D2)*C26)/360)*0.025)*J26</f>
        <v>4675.7838307291677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2773.3550625000003</v>
      </c>
      <c r="F27" s="467">
        <v>8447.1</v>
      </c>
      <c r="G27" s="468">
        <f>((((D1/D2)*C27)/360)*0.025)*F27</f>
        <v>3294.0756979166667</v>
      </c>
      <c r="H27" s="467">
        <v>9821.7000000000007</v>
      </c>
      <c r="I27" s="468">
        <f>((((D1/D2)*C27)/360)*0.025)*H27</f>
        <v>3830.1219687500002</v>
      </c>
      <c r="J27" s="469">
        <v>12269.1</v>
      </c>
      <c r="K27" s="470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67" t="s">
        <v>787</v>
      </c>
      <c r="D1" s="568"/>
      <c r="E1" s="568"/>
      <c r="F1" s="568"/>
      <c r="G1" s="568"/>
      <c r="H1" s="569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2026-05-21T10:21:17Z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